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orskningsradet.sharepoint.com/sites/Indikatorrapporten-Redaksjonskomiteen/Shared Documents/Redaksjonskomiteen/2025/Tallgrunnlag/A-tabeller mm/"/>
    </mc:Choice>
  </mc:AlternateContent>
  <xr:revisionPtr revIDLastSave="1298" documentId="8_{4D9AF969-FB9C-4498-B204-6C757B787B1F}" xr6:coauthVersionLast="47" xr6:coauthVersionMax="47" xr10:uidLastSave="{602AD027-3A3D-4CE9-8BAD-4E317982E564}"/>
  <bookViews>
    <workbookView xWindow="-108" yWindow="-108" windowWidth="30936" windowHeight="16776" tabRatio="721" xr2:uid="{00000000-000D-0000-FFFF-FFFF00000000}"/>
  </bookViews>
  <sheets>
    <sheet name="Innhold" sheetId="9" r:id="rId1"/>
    <sheet name="A.13.1" sheetId="1" r:id="rId2"/>
    <sheet name="A.13.2" sheetId="28" r:id="rId3"/>
    <sheet name="A.13.3" sheetId="10" r:id="rId4"/>
    <sheet name="A.13.4" sheetId="3" r:id="rId5"/>
    <sheet name="A.13.5" sheetId="6" r:id="rId6"/>
    <sheet name="A.13.6a" sheetId="14" r:id="rId7"/>
    <sheet name="A.13.6b" sheetId="27" r:id="rId8"/>
    <sheet name="A.13.7a" sheetId="4" r:id="rId9"/>
    <sheet name="A.13.7b" sheetId="18" r:id="rId10"/>
    <sheet name="A.13.7c" sheetId="19" r:id="rId11"/>
    <sheet name="A.13.7d" sheetId="23" r:id="rId12"/>
    <sheet name="A.13.8" sheetId="7" r:id="rId13"/>
    <sheet name="A.13.9" sheetId="20" r:id="rId14"/>
    <sheet name="A.13.10" sheetId="22" r:id="rId15"/>
    <sheet name="A.13.11" sheetId="25" r:id="rId16"/>
  </sheets>
  <definedNames>
    <definedName name="_xlnm.Print_Area" localSheetId="1">'A.13.1'!$A$1:$L$29</definedName>
    <definedName name="_xlnm.Print_Area" localSheetId="15">'A.13.11'!$A$1:$F$23</definedName>
    <definedName name="_xlnm.Print_Area" localSheetId="2">'A.13.2'!$A$1:$L$24</definedName>
    <definedName name="_xlnm.Print_Area" localSheetId="4">'A.13.4'!$A$1:$I$26</definedName>
    <definedName name="_xlnm.Print_Area" localSheetId="5">'A.13.5'!$A$1:$M$22</definedName>
    <definedName name="_xlnm.Print_Area" localSheetId="12">'A.13.8'!$A$1:$F$25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8" i="22" l="1"/>
  <c r="E18" i="25"/>
  <c r="E6" i="25"/>
  <c r="C18" i="22"/>
  <c r="J7" i="22"/>
  <c r="J8" i="22"/>
  <c r="J9" i="22"/>
  <c r="J10" i="22"/>
  <c r="J11" i="22"/>
  <c r="J12" i="22"/>
  <c r="J13" i="22"/>
  <c r="J14" i="22"/>
  <c r="J15" i="22"/>
  <c r="J16" i="22"/>
  <c r="J17" i="22"/>
  <c r="J6" i="22"/>
  <c r="H7" i="22"/>
  <c r="H8" i="22"/>
  <c r="H9" i="22"/>
  <c r="H10" i="22"/>
  <c r="H11" i="22"/>
  <c r="H12" i="22"/>
  <c r="H13" i="22"/>
  <c r="H14" i="22"/>
  <c r="H15" i="22"/>
  <c r="H16" i="22"/>
  <c r="H17" i="22"/>
  <c r="H6" i="22"/>
  <c r="F7" i="22"/>
  <c r="F8" i="22"/>
  <c r="F9" i="22"/>
  <c r="F10" i="22"/>
  <c r="F11" i="22"/>
  <c r="F12" i="22"/>
  <c r="F13" i="22"/>
  <c r="F14" i="22"/>
  <c r="F15" i="22"/>
  <c r="F16" i="22"/>
  <c r="F6" i="22"/>
  <c r="B7" i="28"/>
  <c r="J7" i="28" s="1"/>
  <c r="D19" i="28"/>
  <c r="B19" i="7" l="1"/>
  <c r="F7" i="7"/>
  <c r="K19" i="27"/>
  <c r="J19" i="27"/>
  <c r="I19" i="27"/>
  <c r="D8" i="27"/>
  <c r="D9" i="27"/>
  <c r="D10" i="27"/>
  <c r="D11" i="27"/>
  <c r="D12" i="27"/>
  <c r="D13" i="27"/>
  <c r="D14" i="27"/>
  <c r="D15" i="27"/>
  <c r="D16" i="27"/>
  <c r="D17" i="27"/>
  <c r="D7" i="27"/>
  <c r="B8" i="14"/>
  <c r="E6" i="19" l="1"/>
  <c r="F6" i="19"/>
  <c r="D11" i="1" l="1"/>
  <c r="G22" i="1"/>
  <c r="K18" i="6" l="1"/>
  <c r="K17" i="6"/>
  <c r="K16" i="6"/>
  <c r="K15" i="6"/>
  <c r="K14" i="6"/>
  <c r="K13" i="6"/>
  <c r="K12" i="6"/>
  <c r="K11" i="6"/>
  <c r="K10" i="6"/>
  <c r="K9" i="6"/>
  <c r="K8" i="6"/>
  <c r="K7" i="6"/>
  <c r="B17" i="6" l="1"/>
  <c r="D7" i="7"/>
  <c r="E7" i="25" l="1"/>
  <c r="E8" i="25"/>
  <c r="E9" i="25"/>
  <c r="E10" i="25"/>
  <c r="E11" i="25"/>
  <c r="E12" i="25"/>
  <c r="E13" i="25"/>
  <c r="E14" i="25"/>
  <c r="E15" i="25"/>
  <c r="E16" i="25"/>
  <c r="E17" i="25"/>
  <c r="B18" i="22"/>
  <c r="E19" i="7"/>
  <c r="J18" i="22" l="1"/>
  <c r="H18" i="22"/>
  <c r="D19" i="7"/>
  <c r="B6" i="23"/>
  <c r="D6" i="19"/>
  <c r="H19" i="14"/>
  <c r="H19" i="27"/>
  <c r="B7" i="27"/>
  <c r="I19" i="14"/>
  <c r="K19" i="14"/>
  <c r="J19" i="14"/>
  <c r="B7" i="6"/>
  <c r="L19" i="6"/>
  <c r="M19" i="6"/>
  <c r="K19" i="6"/>
  <c r="I19" i="6"/>
  <c r="J19" i="6"/>
  <c r="H19" i="6"/>
  <c r="C8" i="6"/>
  <c r="D11" i="6"/>
  <c r="D13" i="6"/>
  <c r="D14" i="6"/>
  <c r="D12" i="6"/>
  <c r="D8" i="6"/>
  <c r="D16" i="6"/>
  <c r="D9" i="6"/>
  <c r="D10" i="6"/>
  <c r="D7" i="6"/>
  <c r="C12" i="6"/>
  <c r="D6" i="23" l="1"/>
  <c r="C6" i="23"/>
  <c r="F6" i="23"/>
  <c r="E6" i="23"/>
  <c r="D17" i="6"/>
  <c r="D19" i="6"/>
  <c r="B19" i="6"/>
  <c r="C16" i="6"/>
  <c r="C9" i="6"/>
  <c r="C10" i="6"/>
  <c r="C19" i="6"/>
  <c r="C11" i="6"/>
  <c r="C17" i="6"/>
  <c r="C13" i="6"/>
  <c r="D15" i="6"/>
  <c r="C14" i="6"/>
  <c r="C15" i="6"/>
  <c r="C7" i="6"/>
  <c r="B16" i="10" l="1"/>
  <c r="D16" i="10" s="1"/>
  <c r="B17" i="10"/>
  <c r="D17" i="10" s="1"/>
  <c r="B11" i="10"/>
  <c r="D11" i="10" s="1"/>
  <c r="B10" i="10"/>
  <c r="D10" i="10" s="1"/>
  <c r="B18" i="10"/>
  <c r="F18" i="10" s="1"/>
  <c r="G20" i="10"/>
  <c r="B9" i="10" l="1"/>
  <c r="D9" i="10" s="1"/>
  <c r="F11" i="10"/>
  <c r="F10" i="10"/>
  <c r="F17" i="10"/>
  <c r="B14" i="10"/>
  <c r="D14" i="10" s="1"/>
  <c r="B19" i="10"/>
  <c r="D18" i="10"/>
  <c r="H18" i="10"/>
  <c r="H17" i="10"/>
  <c r="H16" i="10"/>
  <c r="F16" i="10"/>
  <c r="B13" i="10"/>
  <c r="H11" i="10"/>
  <c r="H10" i="10"/>
  <c r="B8" i="10"/>
  <c r="B15" i="10"/>
  <c r="H9" i="10" l="1"/>
  <c r="F9" i="10"/>
  <c r="H14" i="10"/>
  <c r="F14" i="10"/>
  <c r="D19" i="10"/>
  <c r="H19" i="10"/>
  <c r="F19" i="10"/>
  <c r="D15" i="10"/>
  <c r="H15" i="10"/>
  <c r="F15" i="10"/>
  <c r="D13" i="10"/>
  <c r="H13" i="10"/>
  <c r="F13" i="10"/>
  <c r="H8" i="10"/>
  <c r="D8" i="10"/>
  <c r="F8" i="10"/>
  <c r="F19" i="7" l="1"/>
  <c r="B6" i="19" l="1"/>
  <c r="E6" i="18" l="1"/>
  <c r="D21" i="1" l="1"/>
  <c r="D12" i="1"/>
  <c r="D13" i="1"/>
  <c r="D14" i="1"/>
  <c r="D15" i="1"/>
  <c r="D16" i="1"/>
  <c r="D17" i="1"/>
  <c r="D18" i="1"/>
  <c r="D19" i="1"/>
  <c r="D20" i="1"/>
  <c r="D10" i="1"/>
  <c r="F8" i="7" l="1"/>
  <c r="F9" i="7"/>
  <c r="F10" i="7"/>
  <c r="F11" i="7"/>
  <c r="F12" i="7"/>
  <c r="F13" i="7"/>
  <c r="F14" i="7"/>
  <c r="F15" i="7"/>
  <c r="F16" i="7"/>
  <c r="F17" i="7"/>
  <c r="D8" i="7"/>
  <c r="D9" i="7"/>
  <c r="D10" i="7"/>
  <c r="D11" i="7"/>
  <c r="D12" i="7"/>
  <c r="D13" i="7"/>
  <c r="D14" i="7"/>
  <c r="D15" i="7"/>
  <c r="D16" i="7"/>
  <c r="D17" i="7"/>
  <c r="C10" i="9" l="1"/>
  <c r="B10" i="9"/>
  <c r="C5" i="9"/>
  <c r="B5" i="9"/>
  <c r="C6" i="19" l="1"/>
  <c r="F6" i="18"/>
  <c r="D6" i="18"/>
  <c r="C6" i="18"/>
  <c r="B6" i="18"/>
  <c r="B17" i="27"/>
  <c r="B16" i="27"/>
  <c r="B15" i="27"/>
  <c r="B14" i="27"/>
  <c r="B13" i="27"/>
  <c r="B12" i="27"/>
  <c r="B11" i="27"/>
  <c r="B10" i="27"/>
  <c r="B9" i="27"/>
  <c r="E8" i="27"/>
  <c r="B8" i="27"/>
  <c r="D8" i="14"/>
  <c r="D9" i="14"/>
  <c r="D10" i="14"/>
  <c r="D11" i="14"/>
  <c r="D12" i="14"/>
  <c r="D13" i="14"/>
  <c r="D14" i="14"/>
  <c r="D15" i="14"/>
  <c r="D16" i="14"/>
  <c r="D17" i="14"/>
  <c r="D7" i="14"/>
  <c r="B9" i="14"/>
  <c r="B10" i="14"/>
  <c r="B11" i="14"/>
  <c r="B12" i="14"/>
  <c r="B13" i="14"/>
  <c r="B14" i="14"/>
  <c r="B15" i="14"/>
  <c r="B16" i="14"/>
  <c r="B17" i="14"/>
  <c r="B7" i="14"/>
  <c r="B8" i="6"/>
  <c r="B9" i="6"/>
  <c r="B10" i="6"/>
  <c r="B11" i="6"/>
  <c r="B12" i="6"/>
  <c r="B13" i="6"/>
  <c r="B14" i="6"/>
  <c r="B15" i="6"/>
  <c r="B16" i="6"/>
  <c r="D19" i="27" l="1"/>
  <c r="E19" i="27" s="1"/>
  <c r="B19" i="27"/>
  <c r="C19" i="27" s="1"/>
  <c r="D19" i="14"/>
  <c r="E19" i="14" s="1"/>
  <c r="C7" i="14"/>
  <c r="B19" i="14"/>
  <c r="C19" i="14" s="1"/>
  <c r="C17" i="14"/>
  <c r="C14" i="14"/>
  <c r="C9" i="27"/>
  <c r="C13" i="27"/>
  <c r="C17" i="27"/>
  <c r="C10" i="14"/>
  <c r="C11" i="14"/>
  <c r="C15" i="14"/>
  <c r="E17" i="14"/>
  <c r="E12" i="27"/>
  <c r="E10" i="27"/>
  <c r="C13" i="14"/>
  <c r="C9" i="14"/>
  <c r="C16" i="14"/>
  <c r="C12" i="14"/>
  <c r="C8" i="14"/>
  <c r="E10" i="14"/>
  <c r="C7" i="27"/>
  <c r="C11" i="27"/>
  <c r="C15" i="27"/>
  <c r="C8" i="27"/>
  <c r="C10" i="27"/>
  <c r="C12" i="27"/>
  <c r="C14" i="27"/>
  <c r="C16" i="27"/>
  <c r="E13" i="14"/>
  <c r="E7" i="14"/>
  <c r="E14" i="27"/>
  <c r="E16" i="27"/>
  <c r="E15" i="14"/>
  <c r="E11" i="14"/>
  <c r="E16" i="14"/>
  <c r="E14" i="14"/>
  <c r="E12" i="14"/>
  <c r="E8" i="14"/>
  <c r="E9" i="27"/>
  <c r="E11" i="27"/>
  <c r="E13" i="27"/>
  <c r="E15" i="27"/>
  <c r="E9" i="14"/>
  <c r="E7" i="27"/>
  <c r="E17" i="27"/>
  <c r="C6" i="9" l="1"/>
  <c r="C18" i="9" l="1"/>
  <c r="C17" i="9"/>
  <c r="C16" i="9"/>
  <c r="C15" i="9"/>
  <c r="C14" i="9"/>
  <c r="C13" i="9"/>
  <c r="C12" i="9"/>
  <c r="C11" i="9"/>
  <c r="C9" i="9"/>
  <c r="C8" i="9"/>
  <c r="C7" i="9"/>
  <c r="C4" i="9" l="1"/>
  <c r="E32" i="7" l="1"/>
  <c r="B32" i="7"/>
  <c r="F32" i="7" l="1"/>
  <c r="B18" i="9" l="1"/>
  <c r="B17" i="9"/>
  <c r="B16" i="9"/>
  <c r="B15" i="9"/>
  <c r="B14" i="9"/>
  <c r="B13" i="9"/>
  <c r="B12" i="9"/>
  <c r="B11" i="9"/>
  <c r="B9" i="9"/>
  <c r="B8" i="9"/>
  <c r="B7" i="9"/>
  <c r="B6" i="9"/>
  <c r="B4" i="9"/>
  <c r="C32" i="7" l="1"/>
  <c r="D32" i="7" s="1"/>
  <c r="E20" i="10"/>
  <c r="B20" i="10" s="1"/>
  <c r="B12" i="10"/>
  <c r="D12" i="10" s="1"/>
  <c r="D20" i="10" l="1"/>
  <c r="H20" i="10"/>
  <c r="F20" i="10"/>
  <c r="H12" i="10"/>
  <c r="F12" i="10"/>
  <c r="B11" i="28"/>
  <c r="B12" i="28"/>
  <c r="B8" i="28"/>
  <c r="J8" i="28" s="1"/>
  <c r="B9" i="28"/>
  <c r="J9" i="28" s="1"/>
  <c r="B10" i="28"/>
  <c r="B13" i="28"/>
  <c r="B17" i="28"/>
  <c r="J17" i="28" s="1"/>
  <c r="H7" i="28"/>
  <c r="B16" i="28"/>
  <c r="B14" i="28"/>
  <c r="B15" i="28"/>
  <c r="J15" i="28" s="1"/>
  <c r="B18" i="28"/>
  <c r="H16" i="28" l="1"/>
  <c r="J16" i="28"/>
  <c r="D11" i="28"/>
  <c r="J11" i="28"/>
  <c r="H13" i="28"/>
  <c r="J13" i="28"/>
  <c r="D14" i="28"/>
  <c r="J14" i="28"/>
  <c r="F18" i="28"/>
  <c r="J18" i="28"/>
  <c r="F10" i="28"/>
  <c r="J10" i="28"/>
  <c r="D12" i="28"/>
  <c r="J12" i="28"/>
  <c r="F15" i="28"/>
  <c r="H11" i="28"/>
  <c r="D18" i="28"/>
  <c r="D9" i="28"/>
  <c r="H10" i="28"/>
  <c r="D17" i="28"/>
  <c r="H17" i="28"/>
  <c r="H9" i="28"/>
  <c r="H18" i="28"/>
  <c r="F7" i="28"/>
  <c r="D10" i="28"/>
  <c r="F8" i="28"/>
  <c r="F17" i="28"/>
  <c r="D7" i="28"/>
  <c r="H8" i="28"/>
  <c r="D8" i="28"/>
  <c r="F11" i="28"/>
  <c r="H15" i="28"/>
  <c r="F13" i="28"/>
  <c r="D15" i="28"/>
  <c r="F16" i="28"/>
  <c r="D16" i="28"/>
  <c r="D13" i="28"/>
  <c r="F9" i="28"/>
  <c r="H12" i="28"/>
  <c r="F12" i="28"/>
  <c r="F14" i="28"/>
  <c r="H14" i="28"/>
  <c r="F19" i="28" l="1"/>
  <c r="J19" i="28"/>
  <c r="H19" i="28"/>
  <c r="D18" i="22"/>
  <c r="D6" i="22"/>
  <c r="D11" i="22"/>
  <c r="D13" i="22"/>
  <c r="D12" i="22"/>
  <c r="D7" i="22"/>
  <c r="D14" i="22"/>
  <c r="D15" i="22"/>
  <c r="D10" i="22"/>
  <c r="D17" i="22"/>
  <c r="D9" i="22"/>
  <c r="D8" i="22"/>
  <c r="D16" i="22"/>
</calcChain>
</file>

<file path=xl/sharedStrings.xml><?xml version="1.0" encoding="utf-8"?>
<sst xmlns="http://schemas.openxmlformats.org/spreadsheetml/2006/main" count="553" uniqueCount="206">
  <si>
    <t xml:space="preserve">Totalt </t>
  </si>
  <si>
    <t>Nærings-</t>
  </si>
  <si>
    <t>Institutt-</t>
  </si>
  <si>
    <t>Universitets- og</t>
  </si>
  <si>
    <t>Mill. kr</t>
  </si>
  <si>
    <t>sektoren</t>
  </si>
  <si>
    <t>høgskolesektoren</t>
  </si>
  <si>
    <t>Kr</t>
  </si>
  <si>
    <t>Fylke</t>
  </si>
  <si>
    <t>Oslo</t>
  </si>
  <si>
    <t>Agderfylkene</t>
  </si>
  <si>
    <t>Rogaland</t>
  </si>
  <si>
    <t>Møre og Romsdal</t>
  </si>
  <si>
    <t>Nordland</t>
  </si>
  <si>
    <t>Svalbard</t>
  </si>
  <si>
    <t>..</t>
  </si>
  <si>
    <t>Totalt</t>
  </si>
  <si>
    <t>Offentlige kilder</t>
  </si>
  <si>
    <t>Utlandet</t>
  </si>
  <si>
    <t>Personalgruppe</t>
  </si>
  <si>
    <t>Totale</t>
  </si>
  <si>
    <t>Forskere/faglig</t>
  </si>
  <si>
    <t>FoU-årsverk</t>
  </si>
  <si>
    <t xml:space="preserve">Svalbard </t>
  </si>
  <si>
    <r>
      <t>1</t>
    </r>
    <r>
      <rPr>
        <sz val="8"/>
        <rFont val="Arial"/>
        <family val="2"/>
      </rPr>
      <t xml:space="preserve"> For næringslivet vil totalverdiene avvike noe fra summene av fylker. Dette skyldes at det ved regionalisering beregnes nye vekter for den delen av datamaterialet som trekkes ut som et sannsynlighetsutvalg.</t>
    </r>
  </si>
  <si>
    <t xml:space="preserve">
FoU-personale
Antall</t>
  </si>
  <si>
    <t>FoU-årsverk Antall</t>
  </si>
  <si>
    <t xml:space="preserve">   I alt-verdiene for de enkelte variablene (beregnet med nasjonale vekter) vil dermed avvike noe fra summene av fylker og region.</t>
  </si>
  <si>
    <t>Region/fylke</t>
  </si>
  <si>
    <t>Instituttsektoren</t>
  </si>
  <si>
    <t>Universitets- og høgskolesektoren</t>
  </si>
  <si>
    <t>Totalt FoU-personale</t>
  </si>
  <si>
    <t>Forskere/faglig personale</t>
  </si>
  <si>
    <t>Antall sysselsatte med høyere utdanning</t>
  </si>
  <si>
    <t>Andel sysselsatte med høyere utdanning</t>
  </si>
  <si>
    <t>Nummer</t>
  </si>
  <si>
    <t>Navn</t>
  </si>
  <si>
    <t>A.13.1</t>
  </si>
  <si>
    <t>A.13.2</t>
  </si>
  <si>
    <t>Tabell A.13.1</t>
  </si>
  <si>
    <t>Tabell A.13.2</t>
  </si>
  <si>
    <t>Tabell A.13.3</t>
  </si>
  <si>
    <t>Prosent</t>
  </si>
  <si>
    <t>Tabell A.13.4</t>
  </si>
  <si>
    <t>Tabell A.13.8</t>
  </si>
  <si>
    <t>Tabell A.13.9</t>
  </si>
  <si>
    <t>Tabell A.13.10</t>
  </si>
  <si>
    <t>A.13.3</t>
  </si>
  <si>
    <t>A.13.4</t>
  </si>
  <si>
    <t>A.13.5</t>
  </si>
  <si>
    <t>A.13.8</t>
  </si>
  <si>
    <t>A.13.9</t>
  </si>
  <si>
    <t>A.13.10</t>
  </si>
  <si>
    <t>Tabell A.13.5</t>
  </si>
  <si>
    <t>A.13.11</t>
  </si>
  <si>
    <t>FoU-utgifter
Mill. kr</t>
  </si>
  <si>
    <t>I alt</t>
  </si>
  <si>
    <t>FoU-årsverk utført av forskere/faglig personale
Antall</t>
  </si>
  <si>
    <t>Forskere/faglig personale
Antall</t>
  </si>
  <si>
    <t xml:space="preserve">Antall sysselsatte, forskere/faglig personale per sysselsatt og sysselsatte med </t>
  </si>
  <si>
    <t>Produkt- innovasjon</t>
  </si>
  <si>
    <t>Samarbeid lokalt/ regionalt i Norge</t>
  </si>
  <si>
    <t>Sum</t>
  </si>
  <si>
    <t>Prosent av populasjonen</t>
  </si>
  <si>
    <t>Prosent av alle ansatte</t>
  </si>
  <si>
    <t xml:space="preserve">
Egenutført FoU i næringslivet
Mill. kr </t>
  </si>
  <si>
    <t xml:space="preserve">Offentlige </t>
  </si>
  <si>
    <t>midler totalt</t>
  </si>
  <si>
    <t>Med doktorgrad</t>
  </si>
  <si>
    <t>Forskere/ faglig personale</t>
  </si>
  <si>
    <t>Teknisk/administ-</t>
  </si>
  <si>
    <t>rativt personale</t>
  </si>
  <si>
    <t>Merknad</t>
  </si>
  <si>
    <t>Andel kvinner av totalt FoU-personale</t>
  </si>
  <si>
    <t>Andel kvinner av forskere/ faglig personale</t>
  </si>
  <si>
    <t>Løpende priser</t>
  </si>
  <si>
    <r>
      <t>I alt</t>
    </r>
    <r>
      <rPr>
        <b/>
        <vertAlign val="superscript"/>
        <sz val="10"/>
        <color indexed="8"/>
        <rFont val="Arial"/>
        <family val="2"/>
      </rPr>
      <t>1</t>
    </r>
  </si>
  <si>
    <r>
      <t xml:space="preserve">1  </t>
    </r>
    <r>
      <rPr>
        <sz val="8"/>
        <color indexed="8"/>
        <rFont val="Arial"/>
        <family val="2"/>
      </rPr>
      <t>Ved regionalisering beregnes det nye vekter for den delen av datamaterialet som trekkes ut som et sannsynlighetsutvalg.</t>
    </r>
  </si>
  <si>
    <t xml:space="preserve">Institutt-sektoren
Mill. kr </t>
  </si>
  <si>
    <t xml:space="preserve">Universitets- og høgskole-sektoren
Mill. kr </t>
  </si>
  <si>
    <t xml:space="preserve">
Totale
FoU-utgifter
Mill. kr </t>
  </si>
  <si>
    <t>Totale FoU-utgifter som andel av brutto-produkt
Prosent</t>
  </si>
  <si>
    <t>Egenutført FoU i næringslivet som andel av brutto-produkt
Prosent</t>
  </si>
  <si>
    <t>FoU-utgifter i institutt-sektoren som andel av brutto-produkt
Prosent</t>
  </si>
  <si>
    <t>FoU-utgifter i  UoH-sektoren som andel  av brutto-produkt
Prosent</t>
  </si>
  <si>
    <t>A.13.7a</t>
  </si>
  <si>
    <t>A.13.7b</t>
  </si>
  <si>
    <t>A.13.7c</t>
  </si>
  <si>
    <t>A.13.7d</t>
  </si>
  <si>
    <t>Tabell A.13.7a</t>
  </si>
  <si>
    <t>Tabell A.13.7b</t>
  </si>
  <si>
    <t>Tabell A.13.7c</t>
  </si>
  <si>
    <t>Tabell A.13.7d</t>
  </si>
  <si>
    <t>Tabell A.13.11</t>
  </si>
  <si>
    <r>
      <t>Næringslivet</t>
    </r>
    <r>
      <rPr>
        <vertAlign val="superscript"/>
        <sz val="11"/>
        <rFont val="Arial"/>
        <family val="2"/>
      </rPr>
      <t>1</t>
    </r>
  </si>
  <si>
    <t xml:space="preserve">Per </t>
  </si>
  <si>
    <t>fylker vil all FoU-aktivitet være registrert i fylket hvor hovedkontoret ligger.</t>
  </si>
  <si>
    <r>
      <rPr>
        <vertAlign val="superscript"/>
        <sz val="8"/>
        <color indexed="8"/>
        <rFont val="Arial"/>
        <family val="2"/>
      </rPr>
      <t xml:space="preserve">1  </t>
    </r>
    <r>
      <rPr>
        <sz val="8"/>
        <color indexed="8"/>
        <rFont val="Arial"/>
        <family val="2"/>
      </rPr>
      <t xml:space="preserve">Helseforetak med universitetssykehusfunksjoner er registrert i universitets- og høgskolesektoren, øvrige helseforetsk i instituttsektoren. For de helseforetakene som har virksomhet i flere </t>
    </r>
  </si>
  <si>
    <t>Innlandet</t>
  </si>
  <si>
    <t>Totale FoU-årsverk per 1 000 innbyggere</t>
  </si>
  <si>
    <r>
      <t>Antall sysselsatte</t>
    </r>
    <r>
      <rPr>
        <vertAlign val="superscript"/>
        <sz val="11"/>
        <rFont val="Arial"/>
        <family val="2"/>
      </rPr>
      <t>1</t>
    </r>
  </si>
  <si>
    <r>
      <t>Antall bedrifter i populasjonen</t>
    </r>
    <r>
      <rPr>
        <vertAlign val="superscript"/>
        <sz val="10"/>
        <color indexed="8"/>
        <rFont val="Arial"/>
        <family val="2"/>
      </rPr>
      <t>1</t>
    </r>
  </si>
  <si>
    <t>Næringslivet</t>
  </si>
  <si>
    <r>
      <t xml:space="preserve">
Totalt egenutført FoU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 xml:space="preserve">
Mill. kr </t>
    </r>
  </si>
  <si>
    <r>
      <t xml:space="preserve">
Innkjøpt FoU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 xml:space="preserve">
Mill. kr</t>
    </r>
  </si>
  <si>
    <r>
      <t>Andel av bedrifter med FoU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 xml:space="preserve"> 
Prosent</t>
    </r>
  </si>
  <si>
    <t>FoU-årsverk i næringslivet omfatter foretak med 10+ sysselsatte.</t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</si>
  <si>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Gjelder foretak med 5-9 ansatte.</t>
    </r>
  </si>
  <si>
    <t>vil dermed avvike noe fra summene av fylker og region. FoU-utgifter i næringslivet omfatter i denne tabellen foretak med 10+ sysselsatte for alle år.</t>
  </si>
  <si>
    <t>innbygger</t>
  </si>
  <si>
    <t>FoU-utgifter per innbygger</t>
  </si>
  <si>
    <t>personale²</t>
  </si>
  <si>
    <t>Universitets- og
høgskolesektoren</t>
  </si>
  <si>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 xml:space="preserve"> Gjelder foretak med 10+ ansatte. Totale FoU-årsverk for næringslivet inkludert foretak med 5+ sysselsatte finnes i tabell A.6.13.</t>
    </r>
  </si>
  <si>
    <r>
      <t xml:space="preserve">
FoU-personale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 xml:space="preserve">
Antall</t>
    </r>
  </si>
  <si>
    <r>
      <t>FoU-årsverk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 xml:space="preserve"> Antall</t>
    </r>
  </si>
  <si>
    <r>
      <t>Totalt</t>
    </r>
    <r>
      <rPr>
        <b/>
        <vertAlign val="superscript"/>
        <sz val="10"/>
        <color indexed="8"/>
        <rFont val="Arial"/>
        <family val="2"/>
      </rPr>
      <t>2</t>
    </r>
  </si>
  <si>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 xml:space="preserve"> Enkelte virksomheter tilhørende på Svalbard, kontinentalsokkelen, etc. er inkludert i totalene men ikke spesifisert i tabellen.</t>
    </r>
  </si>
  <si>
    <t>Andre kilder²</t>
  </si>
  <si>
    <t>² Omfatter private fond, gaver, egne inntekter og SkatteFUNN i næringslivet.</t>
  </si>
  <si>
    <r>
      <rPr>
        <sz val="8"/>
        <rFont val="Calibri"/>
        <family val="2"/>
      </rPr>
      <t>¹</t>
    </r>
    <r>
      <rPr>
        <sz val="8"/>
        <rFont val="Arial"/>
        <family val="2"/>
      </rPr>
      <t xml:space="preserve"> Ved regionalisering beregnes det nye vekter for den delen av datamaterialet som trekkes ut som et sannsynlighetsutvalg. I alt-verdiene for de enkelte variablene (beregnet med nasjonale vekter)</t>
    </r>
  </si>
  <si>
    <t>Brutto-produkt² (basisverdi)
Mill. kr</t>
  </si>
  <si>
    <t>Tabell A.13.6a</t>
  </si>
  <si>
    <t>Tabell A.13.6b</t>
  </si>
  <si>
    <t>Trøndelag</t>
  </si>
  <si>
    <r>
      <rPr>
        <vertAlign val="superscript"/>
        <sz val="8"/>
        <color rgb="FF000000"/>
        <rFont val="Arial"/>
        <family val="2"/>
      </rPr>
      <t>1</t>
    </r>
    <r>
      <rPr>
        <sz val="8"/>
        <color indexed="8"/>
        <rFont val="Arial"/>
        <family val="2"/>
      </rPr>
      <t>For de helseforetakene som har virksomhet i flere fylker vil all FoU-årsverk være registrert i fylket hvor hovedkontoret ligger.</t>
    </r>
  </si>
  <si>
    <t>Faste 2015-priser</t>
  </si>
  <si>
    <t>A.13.6a</t>
  </si>
  <si>
    <t>A.13.6b</t>
  </si>
  <si>
    <t>Andel menn av totalt FoU-personale</t>
  </si>
  <si>
    <t>Andel menn av forskere/ faglig personale</t>
  </si>
  <si>
    <t xml:space="preserve">NB! FoU-utgifter ved universiteter og høgskoler og helseforetak kartlegges kun i oddetallsår, men det beregnes årlige totaltall. FoU-personalet kartlegges årlig. </t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</si>
  <si>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Fylkesinndeling etter fylkesreformen pr 1.1.2020</t>
    </r>
  </si>
  <si>
    <r>
      <rPr>
        <vertAlign val="superscript"/>
        <sz val="8"/>
        <color rgb="FF000000"/>
        <rFont val="Calibri"/>
        <family val="2"/>
      </rPr>
      <t>2</t>
    </r>
    <r>
      <rPr>
        <sz val="8"/>
        <color indexed="8"/>
        <rFont val="Calibri"/>
        <family val="2"/>
      </rPr>
      <t xml:space="preserve"> </t>
    </r>
    <r>
      <rPr>
        <sz val="8"/>
        <color indexed="8"/>
        <rFont val="Arial"/>
        <family val="2"/>
      </rPr>
      <t xml:space="preserve">Helseforetak med universitetssykehusfunksjoner er registrert i universitets- og høgskolesektoren, øvrige helseforetsk i instituttsektoren. For de helseforetakene som har virksomhet i flere </t>
    </r>
  </si>
  <si>
    <r>
      <t xml:space="preserve">3  </t>
    </r>
    <r>
      <rPr>
        <sz val="8"/>
        <rFont val="Arial"/>
        <family val="2"/>
      </rPr>
      <t>Ved regionalisering beregnes det nye vekter for den delen av datamaterialet som trekkes ut som et sannsynlighetsutvalg. I alt-verdiene for de enkelte variablene (beregnet med nasjonale vekter)</t>
    </r>
  </si>
  <si>
    <r>
      <t>livet</t>
    </r>
    <r>
      <rPr>
        <vertAlign val="superscript"/>
        <sz val="11"/>
        <rFont val="Arial"/>
        <family val="2"/>
      </rPr>
      <t>3</t>
    </r>
  </si>
  <si>
    <t>Viken</t>
  </si>
  <si>
    <t>Vestfold og Telemark</t>
  </si>
  <si>
    <t>Agder</t>
  </si>
  <si>
    <t>Vestland</t>
  </si>
  <si>
    <t>Troms og Finnmark</t>
  </si>
  <si>
    <r>
      <t>Næringslivet</t>
    </r>
    <r>
      <rPr>
        <vertAlign val="superscript"/>
        <sz val="11"/>
        <rFont val="Arial"/>
        <family val="2"/>
      </rPr>
      <t>2</t>
    </r>
  </si>
  <si>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 xml:space="preserve"> Gjelder foretak med 10+ ansatte.</t>
    </r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</si>
  <si>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Fra 1. januar 2020 økte de regionale forskningsfondene fra 7 til 11, og fondene følger nå de nye fylkesgrensene.</t>
    </r>
  </si>
  <si>
    <t>Prosent av samlet omsetning fra:</t>
  </si>
  <si>
    <t>Prosent av produktinnovatørenes omsetning fra:</t>
  </si>
  <si>
    <t>Prosent av foretak med innovasjons- aktivitet</t>
  </si>
  <si>
    <t>Prosent av foretak med samarbeid</t>
  </si>
  <si>
    <t>Innovasjons- aktivitet</t>
  </si>
  <si>
    <t>Produkt- eller forretnings- prosess- innovasjon</t>
  </si>
  <si>
    <t>Produkt- innovasjon ny for markedet</t>
  </si>
  <si>
    <t>Prosess- innovasjon (OM3)</t>
  </si>
  <si>
    <t>Forretnings- prosess- innovasjon</t>
  </si>
  <si>
    <t>Både produkt- og forretnings- prosess- innovasjon</t>
  </si>
  <si>
    <t>Samlede innovasjons- kostnader</t>
  </si>
  <si>
    <t>Produkt-innovasjoner nye kun for foretaket</t>
  </si>
  <si>
    <t>Produkt-innovasjoner nye for foretakets marked</t>
  </si>
  <si>
    <t>Ansatte i innovative foretak</t>
  </si>
  <si>
    <t>Samarbeid om FoU eller innovasjon</t>
  </si>
  <si>
    <t>Samarbeid i Norge for øvrig</t>
  </si>
  <si>
    <t>Samarbeid internasjonalt</t>
  </si>
  <si>
    <t>Kilde: SSB, FoU-statistikk</t>
  </si>
  <si>
    <t>Forskere/faglig personale² per 1 000 sysselsatte i næringslivet</t>
  </si>
  <si>
    <t>Forskere/faglig personale per 
1 000 sysselsatte</t>
  </si>
  <si>
    <t>1 000 NOK</t>
  </si>
  <si>
    <t>Tegnforklaring til tabellene</t>
  </si>
  <si>
    <t>Tallgrunnlag mangler. Tall er ikke mottatt eller er for usikre til å publiseres.</t>
  </si>
  <si>
    <t>:</t>
  </si>
  <si>
    <t>Vises ikke av konfidensialitetshensyn for å unngå å identifisere personer eller virksomheter.</t>
  </si>
  <si>
    <t>-</t>
  </si>
  <si>
    <t>Null</t>
  </si>
  <si>
    <t>Mindre enn 0,5</t>
  </si>
  <si>
    <t>Totalt kvinnelig FoU-personale</t>
  </si>
  <si>
    <t>Forskere/ faglig personale, kvinner</t>
  </si>
  <si>
    <t>Totalt mannlig FoU-personale</t>
  </si>
  <si>
    <t>Forskere/ faglig personale, menn</t>
  </si>
  <si>
    <r>
      <t>FoU-årsverk utført av forskere/faglig personale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 xml:space="preserve"> Antall</t>
    </r>
  </si>
  <si>
    <r>
      <t>Kostnader til egenutført FoU per sysselsatt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 xml:space="preserve">
i næringslivet 
1 000 kr</t>
    </r>
  </si>
  <si>
    <t>Sist oppdatert 22.06.2023</t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</si>
  <si>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Gjelder foretak med 10+ ansatte. For næringslivet er det oppgitt vektede tall, summen av fykestallene vil avvike fra totaltsummen.</t>
    </r>
  </si>
  <si>
    <t>Tabell 13.4 og 13.7c ble korrigert 31.10.2024</t>
  </si>
  <si>
    <t>A.13 Regional FoU-statistikk 2023.</t>
  </si>
  <si>
    <t>Mannlig FoU-personale og forskerpersonale etter fylke og utførende sektor i 2023.</t>
  </si>
  <si>
    <t>Hovedtall for universitets- og høgskolesektorens FoU-virksomhet etter fylke i 2023.</t>
  </si>
  <si>
    <t>Hovedtall for helseforetakenes FoU-virksomhet etter fylke i 2023.¹</t>
  </si>
  <si>
    <t>Totalt FoU-personale, forskere/faglig personale og personale med doktorgrad etter fylke og sektor for utførelse i 2023.</t>
  </si>
  <si>
    <t>FoU-utgifter finansiert av offentlige midler etter sektor for utførelse  i 2023. Mill. kr og prosent.</t>
  </si>
  <si>
    <t>Kvinnelig FoU-personale og forskerpersonale etter fylke og utførende sektor  i 2023.</t>
  </si>
  <si>
    <t>Totale FoU-utgifter etter finansieringskilde og fylke for utførende enhet¹ i 2023.</t>
  </si>
  <si>
    <t>klar</t>
  </si>
  <si>
    <t>Hovedtall for næringslivets FoU-virksomhet etter fylke i 2023.</t>
  </si>
  <si>
    <t>Sist oppdatert 06.05.2025</t>
  </si>
  <si>
    <t>Hovedtall for instituttsektorens FoU-virksomhet etter fylke i 2023.</t>
  </si>
  <si>
    <t xml:space="preserve">høyere utdanning etter fylke i 2023. </t>
  </si>
  <si>
    <t>Sist oppdatert 07.05.2025</t>
  </si>
  <si>
    <t>Næringslivets innovasjonsvirksomhet etter fylke i 2020–2022.</t>
  </si>
  <si>
    <t>Kilde: SSB, Innovasjonsundersøkelsen 2022</t>
  </si>
  <si>
    <r>
      <t>FoU-årsverk¹ i 2013, 2017 og 2023 etter fylke, samt etter personalgruppe</t>
    </r>
    <r>
      <rPr>
        <b/>
        <vertAlign val="superscript"/>
        <sz val="12"/>
        <color rgb="FF0000FF"/>
        <rFont val="Arial"/>
        <family val="2"/>
      </rPr>
      <t>2</t>
    </r>
    <r>
      <rPr>
        <b/>
        <sz val="12"/>
        <color indexed="12"/>
        <rFont val="Arial"/>
        <family val="2"/>
      </rPr>
      <t xml:space="preserve"> og per 1 000 innbyggere i 2023.</t>
    </r>
  </si>
  <si>
    <r>
      <rPr>
        <sz val="10"/>
        <rFont val="Arial"/>
        <family val="2"/>
      </rPr>
      <t xml:space="preserve">² </t>
    </r>
    <r>
      <rPr>
        <sz val="8"/>
        <rFont val="Arial"/>
        <family val="2"/>
      </rPr>
      <t>For næringslivet ble FoU-årsverk utført av personale med høyere utdanning i 2013 og 2017 regnet som forskere/faglig personale, mens annet FoU-personale utgjorde teknisk/administrativt personale.</t>
    </r>
  </si>
  <si>
    <r>
      <rPr>
        <vertAlign val="superscript"/>
        <sz val="8"/>
        <rFont val="Arial"/>
        <family val="2"/>
      </rPr>
      <t xml:space="preserve">1 </t>
    </r>
    <r>
      <rPr>
        <sz val="8"/>
        <rFont val="Arial"/>
        <family val="2"/>
      </rPr>
      <t>Sysselsatte etter bosted i 4. kvartal 2023.</t>
    </r>
  </si>
  <si>
    <r>
      <t>FoU-utgifter som andel av regionalt nasjonalregnskap etter fylke og utførende sektor</t>
    </r>
    <r>
      <rPr>
        <b/>
        <sz val="12"/>
        <color indexed="12"/>
        <rFont val="Calibri"/>
        <family val="2"/>
      </rPr>
      <t>¹</t>
    </r>
    <r>
      <rPr>
        <b/>
        <sz val="12"/>
        <color indexed="12"/>
        <rFont val="Arial"/>
        <family val="2"/>
      </rPr>
      <t xml:space="preserve">  i 2023.</t>
    </r>
  </si>
  <si>
    <t>² Bruttoprodukt for 2022. Oppdateres november 2025.</t>
  </si>
  <si>
    <r>
      <t>Totale FoU-utgifter i 2023 etter sektor for utførelse, og FoU-utgifter per innbygger, etter forskningsfondsregion</t>
    </r>
    <r>
      <rPr>
        <b/>
        <vertAlign val="superscript"/>
        <sz val="12"/>
        <color rgb="FF0000FF"/>
        <rFont val="Arial"/>
        <family val="2"/>
      </rPr>
      <t>1</t>
    </r>
    <r>
      <rPr>
        <b/>
        <sz val="12"/>
        <color indexed="12"/>
        <rFont val="Arial"/>
        <family val="2"/>
      </rPr>
      <t xml:space="preserve"> og fylke. Mill. kr.</t>
    </r>
  </si>
  <si>
    <t>Sist oppdatert 13.05.2025</t>
  </si>
  <si>
    <r>
      <t>Totale FoU-utgifter i 2013, 2017 og 2023 i løpende og faste 2015-priser etter fylke</t>
    </r>
    <r>
      <rPr>
        <b/>
        <vertAlign val="superscript"/>
        <sz val="12"/>
        <color rgb="FF0000FF"/>
        <rFont val="Arial"/>
        <family val="2"/>
      </rPr>
      <t>1</t>
    </r>
    <r>
      <rPr>
        <b/>
        <sz val="12"/>
        <color indexed="12"/>
        <rFont val="Arial"/>
        <family val="2"/>
      </rPr>
      <t>, samt 2023 etter sektor for utførelse</t>
    </r>
    <r>
      <rPr>
        <b/>
        <vertAlign val="superscript"/>
        <sz val="12"/>
        <color rgb="FF0000FF"/>
        <rFont val="Arial"/>
        <family val="2"/>
      </rPr>
      <t>2</t>
    </r>
    <r>
      <rPr>
        <b/>
        <sz val="12"/>
        <color indexed="12"/>
        <rFont val="Arial"/>
        <family val="2"/>
      </rPr>
      <t xml:space="preserve"> og per innbygger. </t>
    </r>
  </si>
  <si>
    <t>Sist oppdatert 29.07.2025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</si>
</sst>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_ * #,##0.00_ ;_ * \-#,##0.00_ ;_ * &quot;-&quot;??_ ;_ @_ "/>
    <numFmt numFmtId="165" formatCode="#,##0.0"/>
    <numFmt numFmtId="166" formatCode="_ * #,##0.0_ ;_ * \-#,##0.0_ ;_ * &quot;-&quot;??_ ;_ @_ "/>
    <numFmt numFmtId="167" formatCode="_ * #,##0_ ;_ * \-#,##0_ ;_ * &quot;-&quot;??_ ;_ @_ "/>
    <numFmt numFmtId="168" formatCode="0.0"/>
    <numFmt numFmtId="169" formatCode="0.0\ %"/>
    <numFmt numFmtId="170" formatCode="#,##0.000"/>
    <numFmt numFmtId="171" formatCode="_ * #,##0.0000_ ;_ * \-#,##0.0000_ ;_ * &quot;-&quot;??_ ;_ @_ "/>
    <numFmt numFmtId="172" formatCode="_-* #,##0.0000_-;\-* #,##0.0000_-;_-* &quot;-&quot;????_-;_-@_-"/>
    <numFmt numFmtId="173" formatCode="_ * #,##0.000_ ;_ * \-#,##0.000_ ;_ * &quot;-&quot;??_ ;_ @_ "/>
    <numFmt numFmtId="174" formatCode="0.000"/>
  </numFmts>
  <fonts count="7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9"/>
      <name val="Arial"/>
      <family val="2"/>
    </font>
    <font>
      <b/>
      <sz val="14"/>
      <color indexed="53"/>
      <name val="Arial"/>
      <family val="2"/>
    </font>
    <font>
      <b/>
      <sz val="14"/>
      <color indexed="10"/>
      <name val="Arial"/>
      <family val="2"/>
    </font>
    <font>
      <b/>
      <sz val="12"/>
      <color indexed="12"/>
      <name val="Arial"/>
      <family val="2"/>
    </font>
    <font>
      <sz val="11"/>
      <name val="Arial"/>
      <family val="2"/>
    </font>
    <font>
      <vertAlign val="superscript"/>
      <sz val="11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i/>
      <sz val="8"/>
      <name val="Arial"/>
      <family val="2"/>
    </font>
    <font>
      <vertAlign val="superscript"/>
      <sz val="8"/>
      <name val="Arial"/>
      <family val="2"/>
    </font>
    <font>
      <sz val="8"/>
      <name val="Arial"/>
      <family val="2"/>
    </font>
    <font>
      <sz val="10"/>
      <color rgb="FF00B050"/>
      <name val="Arial"/>
      <family val="2"/>
    </font>
    <font>
      <sz val="7"/>
      <name val="Courier New"/>
      <family val="3"/>
    </font>
    <font>
      <sz val="8"/>
      <color indexed="10"/>
      <name val="Arial"/>
      <family val="2"/>
    </font>
    <font>
      <b/>
      <sz val="8"/>
      <name val="Arial"/>
      <family val="2"/>
    </font>
    <font>
      <b/>
      <sz val="8"/>
      <color rgb="FFFF0000"/>
      <name val="Arial"/>
      <family val="2"/>
    </font>
    <font>
      <b/>
      <sz val="12"/>
      <color indexed="53"/>
      <name val="Arial"/>
      <family val="2"/>
    </font>
    <font>
      <b/>
      <sz val="10"/>
      <color indexed="12"/>
      <name val="Arial"/>
      <family val="2"/>
    </font>
    <font>
      <sz val="14"/>
      <color indexed="10"/>
      <name val="Arial"/>
      <family val="2"/>
    </font>
    <font>
      <sz val="12"/>
      <color indexed="12"/>
      <name val="Arial"/>
      <family val="2"/>
    </font>
    <font>
      <sz val="10"/>
      <name val="Verdana"/>
      <family val="2"/>
    </font>
    <font>
      <sz val="8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sz val="11"/>
      <color indexed="17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b/>
      <sz val="14"/>
      <name val="Arial"/>
      <family val="2"/>
    </font>
    <font>
      <b/>
      <vertAlign val="superscript"/>
      <sz val="10"/>
      <color indexed="8"/>
      <name val="Arial"/>
      <family val="2"/>
    </font>
    <font>
      <b/>
      <sz val="10"/>
      <color rgb="FFFF0000"/>
      <name val="Arial"/>
      <family val="2"/>
    </font>
    <font>
      <vertAlign val="superscript"/>
      <sz val="8"/>
      <color indexed="8"/>
      <name val="Arial"/>
      <family val="2"/>
    </font>
    <font>
      <sz val="10"/>
      <color theme="0"/>
      <name val="Arial"/>
      <family val="2"/>
    </font>
    <font>
      <sz val="11"/>
      <color rgb="FF000000"/>
      <name val="Calibri"/>
      <family val="2"/>
    </font>
    <font>
      <b/>
      <sz val="14"/>
      <color rgb="FFFF0000"/>
      <name val="Arial"/>
      <family val="2"/>
    </font>
    <font>
      <i/>
      <sz val="10"/>
      <name val="Arial"/>
      <family val="2"/>
    </font>
    <font>
      <vertAlign val="superscript"/>
      <sz val="10"/>
      <name val="Arial"/>
      <family val="2"/>
    </font>
    <font>
      <b/>
      <sz val="10"/>
      <name val="Verdana"/>
      <family val="2"/>
    </font>
    <font>
      <vertAlign val="superscript"/>
      <sz val="10"/>
      <color indexed="8"/>
      <name val="Arial"/>
      <family val="2"/>
    </font>
    <font>
      <i/>
      <u/>
      <sz val="10"/>
      <color theme="10"/>
      <name val="Arial"/>
      <family val="2"/>
    </font>
    <font>
      <b/>
      <sz val="12"/>
      <color indexed="12"/>
      <name val="Calibri"/>
      <family val="2"/>
    </font>
    <font>
      <sz val="8"/>
      <color indexed="8"/>
      <name val="Calibri"/>
      <family val="2"/>
    </font>
    <font>
      <i/>
      <sz val="8"/>
      <color rgb="FFFF0000"/>
      <name val="Arial"/>
      <family val="2"/>
    </font>
    <font>
      <b/>
      <sz val="12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8"/>
      <color theme="3"/>
      <name val="Cambria"/>
      <family val="2"/>
      <scheme val="major"/>
    </font>
    <font>
      <sz val="10"/>
      <name val="Arial"/>
      <family val="2"/>
    </font>
    <font>
      <sz val="8"/>
      <name val="Calibri"/>
      <family val="2"/>
    </font>
    <font>
      <vertAlign val="superscript"/>
      <sz val="8"/>
      <color rgb="FF000000"/>
      <name val="Arial"/>
      <family val="2"/>
    </font>
    <font>
      <b/>
      <vertAlign val="superscript"/>
      <sz val="12"/>
      <color rgb="FF0000FF"/>
      <name val="Arial"/>
      <family val="2"/>
    </font>
    <font>
      <vertAlign val="superscript"/>
      <sz val="8"/>
      <color rgb="FF000000"/>
      <name val="Calibri"/>
      <family val="2"/>
    </font>
    <font>
      <sz val="11"/>
      <color rgb="FF000000"/>
      <name val="Arial"/>
      <family val="2"/>
    </font>
  </fonts>
  <fills count="4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rgb="FFFFFFFF"/>
        <bgColor indexed="64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</fills>
  <borders count="54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 style="thin">
        <color indexed="10"/>
      </top>
      <bottom/>
      <diagonal/>
    </border>
    <border>
      <left/>
      <right style="thin">
        <color indexed="10"/>
      </right>
      <top/>
      <bottom/>
      <diagonal/>
    </border>
    <border>
      <left style="thin">
        <color indexed="10"/>
      </left>
      <right style="thin">
        <color indexed="10"/>
      </right>
      <top/>
      <bottom/>
      <diagonal/>
    </border>
    <border>
      <left style="thin">
        <color indexed="10"/>
      </left>
      <right/>
      <top/>
      <bottom/>
      <diagonal/>
    </border>
    <border>
      <left/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/>
      <top/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/>
      <right/>
      <top style="thin">
        <color indexed="10"/>
      </top>
      <bottom/>
      <diagonal/>
    </border>
    <border>
      <left/>
      <right/>
      <top style="thin">
        <color indexed="10"/>
      </top>
      <bottom style="thin">
        <color indexed="1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1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 style="thin">
        <color rgb="FFFF0000"/>
      </right>
      <top/>
      <bottom/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/>
      <bottom/>
      <diagonal/>
    </border>
    <border>
      <left style="thin">
        <color rgb="FFFF0000"/>
      </left>
      <right/>
      <top style="thin">
        <color rgb="FFFF0000"/>
      </top>
      <bottom/>
      <diagonal/>
    </border>
    <border>
      <left/>
      <right style="thin">
        <color rgb="FFFF0000"/>
      </right>
      <top style="thin">
        <color rgb="FFFF0000"/>
      </top>
      <bottom/>
      <diagonal/>
    </border>
    <border>
      <left/>
      <right style="thin">
        <color rgb="FFFF0000"/>
      </right>
      <top/>
      <bottom/>
      <diagonal/>
    </border>
    <border>
      <left style="thin">
        <color rgb="FFFF0000"/>
      </left>
      <right style="thin">
        <color indexed="10"/>
      </right>
      <top/>
      <bottom/>
      <diagonal/>
    </border>
    <border>
      <left style="thin">
        <color indexed="10"/>
      </left>
      <right style="thin">
        <color rgb="FFFF0000"/>
      </right>
      <top/>
      <bottom/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 style="thin">
        <color rgb="FFFF0000"/>
      </left>
      <right style="thin">
        <color indexed="10"/>
      </right>
      <top/>
      <bottom style="thin">
        <color rgb="FFFF0000"/>
      </bottom>
      <diagonal/>
    </border>
    <border>
      <left style="thin">
        <color indexed="10"/>
      </left>
      <right style="thin">
        <color indexed="10"/>
      </right>
      <top/>
      <bottom style="thin">
        <color rgb="FFFF0000"/>
      </bottom>
      <diagonal/>
    </border>
    <border>
      <left style="thin">
        <color indexed="10"/>
      </left>
      <right style="thin">
        <color rgb="FFFF0000"/>
      </right>
      <top/>
      <bottom style="thin">
        <color rgb="FFFF0000"/>
      </bottom>
      <diagonal/>
    </border>
    <border>
      <left/>
      <right style="thin">
        <color indexed="10"/>
      </right>
      <top/>
      <bottom style="thin">
        <color rgb="FFFF0000"/>
      </bottom>
      <diagonal/>
    </border>
    <border>
      <left style="thin">
        <color indexed="10"/>
      </left>
      <right/>
      <top/>
      <bottom style="thin">
        <color rgb="FFFF0000"/>
      </bottom>
      <diagonal/>
    </border>
    <border>
      <left style="thin">
        <color indexed="10"/>
      </left>
      <right style="thin">
        <color rgb="FFFF0000"/>
      </right>
      <top/>
      <bottom style="thin">
        <color indexed="10"/>
      </bottom>
      <diagonal/>
    </border>
    <border>
      <left style="thin">
        <color indexed="10"/>
      </left>
      <right style="thin">
        <color rgb="FFFF0000"/>
      </right>
      <top style="thin">
        <color indexed="10"/>
      </top>
      <bottom/>
      <diagonal/>
    </border>
    <border>
      <left style="thin">
        <color rgb="FFFF0000"/>
      </left>
      <right style="thin">
        <color rgb="FFFF0000"/>
      </right>
      <top style="thin">
        <color indexed="10"/>
      </top>
      <bottom/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/>
      <top/>
      <bottom style="thin">
        <color rgb="FFFF0000"/>
      </bottom>
      <diagonal/>
    </border>
    <border>
      <left style="thin">
        <color rgb="FFFF0000"/>
      </left>
      <right style="thin">
        <color indexed="10"/>
      </right>
      <top style="thin">
        <color rgb="FFFF0000"/>
      </top>
      <bottom/>
      <diagonal/>
    </border>
  </borders>
  <cellStyleXfs count="130">
    <xf numFmtId="0" fontId="0" fillId="3" borderId="0"/>
    <xf numFmtId="164" fontId="10" fillId="0" borderId="0" applyFont="0" applyFill="0" applyBorder="0" applyAlignment="0" applyProtection="0"/>
    <xf numFmtId="0" fontId="5" fillId="0" borderId="0"/>
    <xf numFmtId="0" fontId="7" fillId="0" borderId="0">
      <alignment horizontal="left"/>
    </xf>
    <xf numFmtId="0" fontId="8" fillId="0" borderId="1">
      <alignment horizontal="right" vertical="center"/>
    </xf>
    <xf numFmtId="0" fontId="10" fillId="0" borderId="5">
      <alignment vertical="center"/>
    </xf>
    <xf numFmtId="1" fontId="13" fillId="0" borderId="5"/>
    <xf numFmtId="0" fontId="14" fillId="0" borderId="0"/>
    <xf numFmtId="0" fontId="16" fillId="0" borderId="0"/>
    <xf numFmtId="0" fontId="22" fillId="0" borderId="0"/>
    <xf numFmtId="0" fontId="23" fillId="0" borderId="0"/>
    <xf numFmtId="164" fontId="10" fillId="0" borderId="0" applyFont="0" applyFill="0" applyBorder="0" applyAlignment="0" applyProtection="0"/>
    <xf numFmtId="0" fontId="28" fillId="4" borderId="0" applyNumberFormat="0" applyBorder="0" applyAlignment="0" applyProtection="0"/>
    <xf numFmtId="0" fontId="28" fillId="5" borderId="0" applyNumberFormat="0" applyBorder="0" applyAlignment="0" applyProtection="0"/>
    <xf numFmtId="0" fontId="28" fillId="6" borderId="0" applyNumberFormat="0" applyBorder="0" applyAlignment="0" applyProtection="0"/>
    <xf numFmtId="0" fontId="28" fillId="7" borderId="0" applyNumberFormat="0" applyBorder="0" applyAlignment="0" applyProtection="0"/>
    <xf numFmtId="0" fontId="28" fillId="8" borderId="0" applyNumberFormat="0" applyBorder="0" applyAlignment="0" applyProtection="0"/>
    <xf numFmtId="0" fontId="28" fillId="9" borderId="0" applyNumberFormat="0" applyBorder="0" applyAlignment="0" applyProtection="0"/>
    <xf numFmtId="0" fontId="28" fillId="10" borderId="0" applyNumberFormat="0" applyBorder="0" applyAlignment="0" applyProtection="0"/>
    <xf numFmtId="0" fontId="28" fillId="11" borderId="0" applyNumberFormat="0" applyBorder="0" applyAlignment="0" applyProtection="0"/>
    <xf numFmtId="0" fontId="28" fillId="12" borderId="0" applyNumberFormat="0" applyBorder="0" applyAlignment="0" applyProtection="0"/>
    <xf numFmtId="0" fontId="28" fillId="7" borderId="0" applyNumberFormat="0" applyBorder="0" applyAlignment="0" applyProtection="0"/>
    <xf numFmtId="0" fontId="28" fillId="10" borderId="0" applyNumberFormat="0" applyBorder="0" applyAlignment="0" applyProtection="0"/>
    <xf numFmtId="0" fontId="28" fillId="13" borderId="0" applyNumberFormat="0" applyBorder="0" applyAlignment="0" applyProtection="0"/>
    <xf numFmtId="0" fontId="29" fillId="14" borderId="0" applyNumberFormat="0" applyBorder="0" applyAlignment="0" applyProtection="0"/>
    <xf numFmtId="0" fontId="29" fillId="11" borderId="0" applyNumberFormat="0" applyBorder="0" applyAlignment="0" applyProtection="0"/>
    <xf numFmtId="0" fontId="29" fillId="12" borderId="0" applyNumberFormat="0" applyBorder="0" applyAlignment="0" applyProtection="0"/>
    <xf numFmtId="0" fontId="29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17" borderId="0" applyNumberFormat="0" applyBorder="0" applyAlignment="0" applyProtection="0"/>
    <xf numFmtId="0" fontId="30" fillId="18" borderId="16" applyNumberFormat="0" applyAlignment="0" applyProtection="0"/>
    <xf numFmtId="0" fontId="31" fillId="6" borderId="0" applyNumberFormat="0" applyBorder="0" applyAlignment="0" applyProtection="0"/>
    <xf numFmtId="0" fontId="32" fillId="9" borderId="16" applyNumberFormat="0" applyAlignment="0" applyProtection="0"/>
    <xf numFmtId="0" fontId="33" fillId="0" borderId="17" applyNumberFormat="0" applyFill="0" applyAlignment="0" applyProtection="0"/>
    <xf numFmtId="0" fontId="10" fillId="19" borderId="18" applyNumberFormat="0" applyFont="0" applyAlignment="0" applyProtection="0"/>
    <xf numFmtId="0" fontId="10" fillId="0" borderId="0"/>
    <xf numFmtId="0" fontId="34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9" fontId="10" fillId="0" borderId="0" applyFont="0" applyFill="0" applyBorder="0" applyAlignment="0" applyProtection="0"/>
    <xf numFmtId="0" fontId="53" fillId="0" borderId="44" applyNumberFormat="0" applyFill="0" applyAlignment="0" applyProtection="0"/>
    <xf numFmtId="0" fontId="54" fillId="0" borderId="45" applyNumberFormat="0" applyFill="0" applyAlignment="0" applyProtection="0"/>
    <xf numFmtId="0" fontId="55" fillId="0" borderId="46" applyNumberFormat="0" applyFill="0" applyAlignment="0" applyProtection="0"/>
    <xf numFmtId="0" fontId="55" fillId="0" borderId="0" applyNumberFormat="0" applyFill="0" applyBorder="0" applyAlignment="0" applyProtection="0"/>
    <xf numFmtId="0" fontId="56" fillId="21" borderId="0" applyNumberFormat="0" applyBorder="0" applyAlignment="0" applyProtection="0"/>
    <xf numFmtId="0" fontId="57" fillId="22" borderId="0" applyNumberFormat="0" applyBorder="0" applyAlignment="0" applyProtection="0"/>
    <xf numFmtId="0" fontId="58" fillId="23" borderId="47" applyNumberFormat="0" applyAlignment="0" applyProtection="0"/>
    <xf numFmtId="0" fontId="59" fillId="24" borderId="48" applyNumberFormat="0" applyAlignment="0" applyProtection="0"/>
    <xf numFmtId="0" fontId="60" fillId="0" borderId="0" applyNumberFormat="0" applyFill="0" applyBorder="0" applyAlignment="0" applyProtection="0"/>
    <xf numFmtId="0" fontId="61" fillId="0" borderId="50" applyNumberFormat="0" applyFill="0" applyAlignment="0" applyProtection="0"/>
    <xf numFmtId="0" fontId="62" fillId="26" borderId="0" applyNumberFormat="0" applyBorder="0" applyAlignment="0" applyProtection="0"/>
    <xf numFmtId="0" fontId="62" fillId="29" borderId="0" applyNumberFormat="0" applyBorder="0" applyAlignment="0" applyProtection="0"/>
    <xf numFmtId="0" fontId="62" fillId="32" borderId="0" applyNumberFormat="0" applyBorder="0" applyAlignment="0" applyProtection="0"/>
    <xf numFmtId="0" fontId="62" fillId="35" borderId="0" applyNumberFormat="0" applyBorder="0" applyAlignment="0" applyProtection="0"/>
    <xf numFmtId="0" fontId="62" fillId="38" borderId="0" applyNumberFormat="0" applyBorder="0" applyAlignment="0" applyProtection="0"/>
    <xf numFmtId="0" fontId="62" fillId="41" borderId="0" applyNumberFormat="0" applyBorder="0" applyAlignment="0" applyProtection="0"/>
    <xf numFmtId="0" fontId="63" fillId="0" borderId="0" applyNumberFormat="0" applyFill="0" applyBorder="0" applyAlignment="0" applyProtection="0"/>
    <xf numFmtId="0" fontId="3" fillId="25" borderId="49" applyNumberFormat="0" applyFont="0" applyAlignment="0" applyProtection="0"/>
    <xf numFmtId="0" fontId="64" fillId="0" borderId="0" applyNumberFormat="0" applyFill="0" applyBorder="0" applyAlignment="0" applyProtection="0"/>
    <xf numFmtId="0" fontId="2" fillId="25" borderId="49" applyNumberFormat="0" applyFont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42" borderId="0" applyNumberFormat="0" applyBorder="0" applyAlignment="0" applyProtection="0"/>
    <xf numFmtId="0" fontId="2" fillId="43" borderId="0" applyNumberFormat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2" borderId="0" applyNumberFormat="0" applyBorder="0" applyAlignment="0" applyProtection="0"/>
    <xf numFmtId="0" fontId="1" fillId="43" borderId="0" applyNumberFormat="0" applyBorder="0" applyAlignment="0" applyProtection="0"/>
    <xf numFmtId="0" fontId="1" fillId="25" borderId="49" applyNumberFormat="0" applyFont="0" applyAlignment="0" applyProtection="0"/>
    <xf numFmtId="0" fontId="1" fillId="25" borderId="49" applyNumberFormat="0" applyFont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2" borderId="0" applyNumberFormat="0" applyBorder="0" applyAlignment="0" applyProtection="0"/>
    <xf numFmtId="0" fontId="1" fillId="43" borderId="0" applyNumberFormat="0" applyBorder="0" applyAlignment="0" applyProtection="0"/>
    <xf numFmtId="0" fontId="1" fillId="25" borderId="49" applyNumberFormat="0" applyFont="0" applyAlignment="0" applyProtection="0"/>
    <xf numFmtId="164" fontId="10" fillId="0" borderId="0" applyFont="0" applyFill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2" borderId="0" applyNumberFormat="0" applyBorder="0" applyAlignment="0" applyProtection="0"/>
    <xf numFmtId="0" fontId="1" fillId="43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6" borderId="0" applyNumberFormat="0" applyBorder="0" applyAlignment="0" applyProtection="0"/>
    <xf numFmtId="0" fontId="1" fillId="39" borderId="0" applyNumberFormat="0" applyBorder="0" applyAlignment="0" applyProtection="0"/>
    <xf numFmtId="0" fontId="1" fillId="42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7" borderId="0" applyNumberFormat="0" applyBorder="0" applyAlignment="0" applyProtection="0"/>
    <xf numFmtId="0" fontId="1" fillId="40" borderId="0" applyNumberFormat="0" applyBorder="0" applyAlignment="0" applyProtection="0"/>
    <xf numFmtId="0" fontId="1" fillId="43" borderId="0" applyNumberFormat="0" applyBorder="0" applyAlignment="0" applyProtection="0"/>
    <xf numFmtId="9" fontId="65" fillId="0" borderId="0" applyFont="0" applyFill="0" applyBorder="0" applyAlignment="0" applyProtection="0"/>
    <xf numFmtId="0" fontId="10" fillId="0" borderId="0"/>
    <xf numFmtId="0" fontId="10" fillId="3" borderId="0"/>
    <xf numFmtId="0" fontId="42" fillId="0" borderId="0" applyBorder="0"/>
    <xf numFmtId="0" fontId="10" fillId="0" borderId="0"/>
  </cellStyleXfs>
  <cellXfs count="351">
    <xf numFmtId="0" fontId="0" fillId="3" borderId="0" xfId="0"/>
    <xf numFmtId="0" fontId="13" fillId="2" borderId="28" xfId="3" applyFont="1" applyFill="1" applyBorder="1" applyAlignment="1">
      <alignment horizontal="center" vertical="top"/>
    </xf>
    <xf numFmtId="0" fontId="13" fillId="2" borderId="43" xfId="3" applyFont="1" applyFill="1" applyBorder="1" applyAlignment="1">
      <alignment horizontal="center"/>
    </xf>
    <xf numFmtId="0" fontId="13" fillId="2" borderId="51" xfId="3" applyFont="1" applyFill="1" applyBorder="1" applyAlignment="1">
      <alignment horizontal="center"/>
    </xf>
    <xf numFmtId="0" fontId="13" fillId="2" borderId="26" xfId="3" applyFont="1" applyFill="1" applyBorder="1" applyAlignment="1">
      <alignment horizontal="center"/>
    </xf>
    <xf numFmtId="0" fontId="13" fillId="2" borderId="51" xfId="3" applyFont="1" applyFill="1" applyBorder="1" applyAlignment="1">
      <alignment horizontal="center" vertical="top"/>
    </xf>
    <xf numFmtId="0" fontId="13" fillId="2" borderId="26" xfId="3" applyFont="1" applyFill="1" applyBorder="1" applyAlignment="1">
      <alignment horizontal="center" vertical="top"/>
    </xf>
    <xf numFmtId="0" fontId="8" fillId="2" borderId="2" xfId="4" applyFill="1" applyBorder="1" applyAlignment="1">
      <alignment horizontal="center" vertical="top" wrapText="1"/>
    </xf>
    <xf numFmtId="0" fontId="8" fillId="2" borderId="7" xfId="4" applyFill="1" applyBorder="1" applyAlignment="1">
      <alignment horizontal="center" wrapText="1"/>
    </xf>
    <xf numFmtId="0" fontId="8" fillId="2" borderId="13" xfId="4" applyFill="1" applyBorder="1" applyAlignment="1">
      <alignment horizontal="center" vertical="top" wrapText="1"/>
    </xf>
    <xf numFmtId="0" fontId="8" fillId="2" borderId="4" xfId="4" applyFill="1" applyBorder="1" applyAlignment="1">
      <alignment horizontal="center" wrapText="1"/>
    </xf>
    <xf numFmtId="0" fontId="16" fillId="2" borderId="0" xfId="0" applyFont="1" applyFill="1" applyAlignment="1">
      <alignment horizontal="left" vertical="center" wrapText="1"/>
    </xf>
    <xf numFmtId="0" fontId="8" fillId="2" borderId="11" xfId="4" applyFill="1" applyBorder="1" applyAlignment="1">
      <alignment horizontal="center" vertical="center"/>
    </xf>
    <xf numFmtId="0" fontId="8" fillId="2" borderId="14" xfId="4" applyFill="1" applyBorder="1" applyAlignment="1">
      <alignment horizontal="center" vertical="center"/>
    </xf>
    <xf numFmtId="0" fontId="8" fillId="2" borderId="2" xfId="4" applyFill="1" applyBorder="1" applyAlignment="1">
      <alignment horizontal="center" wrapText="1"/>
    </xf>
    <xf numFmtId="0" fontId="13" fillId="2" borderId="0" xfId="3" applyFont="1" applyFill="1" applyAlignment="1">
      <alignment horizontal="center" vertical="top"/>
    </xf>
    <xf numFmtId="0" fontId="8" fillId="2" borderId="12" xfId="4" applyFill="1" applyBorder="1" applyAlignment="1">
      <alignment horizontal="center" vertical="center"/>
    </xf>
    <xf numFmtId="0" fontId="13" fillId="2" borderId="31" xfId="3" applyFont="1" applyFill="1" applyBorder="1" applyAlignment="1">
      <alignment horizontal="center" vertical="top"/>
    </xf>
    <xf numFmtId="0" fontId="8" fillId="2" borderId="4" xfId="4" applyFill="1" applyBorder="1" applyAlignment="1">
      <alignment horizontal="center" vertical="top" wrapText="1"/>
    </xf>
    <xf numFmtId="0" fontId="8" fillId="2" borderId="0" xfId="4" applyFill="1" applyBorder="1" applyAlignment="1">
      <alignment horizontal="center" wrapText="1"/>
    </xf>
    <xf numFmtId="0" fontId="13" fillId="2" borderId="3" xfId="3" applyFont="1" applyFill="1" applyBorder="1" applyAlignment="1">
      <alignment horizontal="center" vertical="top"/>
    </xf>
    <xf numFmtId="0" fontId="8" fillId="2" borderId="13" xfId="4" applyFill="1" applyBorder="1" applyAlignment="1">
      <alignment horizontal="center" wrapText="1"/>
    </xf>
    <xf numFmtId="0" fontId="8" fillId="2" borderId="11" xfId="4" applyFill="1" applyBorder="1" applyAlignment="1">
      <alignment horizontal="center" vertical="top"/>
    </xf>
    <xf numFmtId="0" fontId="8" fillId="2" borderId="7" xfId="4" applyFill="1" applyBorder="1" applyAlignment="1">
      <alignment horizontal="right" vertical="top" wrapText="1"/>
    </xf>
    <xf numFmtId="0" fontId="12" fillId="3" borderId="34" xfId="0" applyFont="1" applyBorder="1" applyAlignment="1">
      <alignment horizontal="left" wrapText="1"/>
    </xf>
    <xf numFmtId="0" fontId="8" fillId="2" borderId="14" xfId="4" applyFill="1" applyBorder="1" applyAlignment="1">
      <alignment horizontal="center" vertical="top"/>
    </xf>
    <xf numFmtId="0" fontId="8" fillId="2" borderId="4" xfId="4" applyFill="1" applyBorder="1" applyAlignment="1">
      <alignment horizontal="right" vertical="top" wrapText="1"/>
    </xf>
    <xf numFmtId="0" fontId="12" fillId="3" borderId="30" xfId="0" applyFont="1" applyBorder="1" applyAlignment="1">
      <alignment horizontal="left" wrapText="1"/>
    </xf>
    <xf numFmtId="0" fontId="8" fillId="2" borderId="12" xfId="4" applyFill="1" applyBorder="1" applyAlignment="1">
      <alignment horizontal="center" vertical="top"/>
    </xf>
    <xf numFmtId="0" fontId="13" fillId="2" borderId="14" xfId="0" applyFont="1" applyFill="1" applyBorder="1" applyAlignment="1">
      <alignment horizontal="center"/>
    </xf>
    <xf numFmtId="0" fontId="12" fillId="3" borderId="43" xfId="0" applyFont="1" applyBorder="1" applyAlignment="1">
      <alignment horizontal="center" wrapText="1"/>
    </xf>
    <xf numFmtId="0" fontId="8" fillId="2" borderId="14" xfId="4" applyFill="1" applyBorder="1" applyAlignment="1">
      <alignment horizontal="center" vertical="top" wrapText="1"/>
    </xf>
    <xf numFmtId="0" fontId="13" fillId="2" borderId="12" xfId="0" applyFont="1" applyFill="1" applyBorder="1" applyAlignment="1">
      <alignment horizontal="center"/>
    </xf>
    <xf numFmtId="0" fontId="12" fillId="3" borderId="51" xfId="0" applyFont="1" applyBorder="1" applyAlignment="1">
      <alignment horizontal="center" wrapText="1"/>
    </xf>
    <xf numFmtId="0" fontId="8" fillId="2" borderId="12" xfId="4" applyFill="1" applyBorder="1" applyAlignment="1">
      <alignment horizontal="center" vertical="top" wrapText="1"/>
    </xf>
    <xf numFmtId="0" fontId="13" fillId="2" borderId="9" xfId="3" applyFont="1" applyFill="1" applyBorder="1" applyAlignment="1">
      <alignment horizontal="center" vertical="top"/>
    </xf>
    <xf numFmtId="0" fontId="12" fillId="3" borderId="26" xfId="0" applyFont="1" applyBorder="1" applyAlignment="1">
      <alignment horizontal="center" wrapText="1"/>
    </xf>
    <xf numFmtId="0" fontId="8" fillId="2" borderId="10" xfId="4" applyFill="1" applyBorder="1" applyAlignment="1">
      <alignment horizontal="right" vertical="top" wrapText="1"/>
    </xf>
    <xf numFmtId="0" fontId="13" fillId="2" borderId="6" xfId="3" applyFont="1" applyFill="1" applyBorder="1" applyAlignment="1">
      <alignment horizontal="center" vertical="top"/>
    </xf>
    <xf numFmtId="0" fontId="4" fillId="2" borderId="0" xfId="0" applyFont="1" applyFill="1"/>
    <xf numFmtId="0" fontId="0" fillId="2" borderId="0" xfId="0" applyFill="1"/>
    <xf numFmtId="0" fontId="6" fillId="2" borderId="0" xfId="2" applyFont="1" applyFill="1"/>
    <xf numFmtId="0" fontId="6" fillId="2" borderId="0" xfId="0" applyFont="1" applyFill="1"/>
    <xf numFmtId="0" fontId="7" fillId="2" borderId="0" xfId="3" applyFill="1">
      <alignment horizontal="left"/>
    </xf>
    <xf numFmtId="0" fontId="8" fillId="2" borderId="5" xfId="4" applyFill="1" applyBorder="1" applyAlignment="1">
      <alignment horizontal="left"/>
    </xf>
    <xf numFmtId="0" fontId="8" fillId="2" borderId="6" xfId="4" applyFill="1" applyBorder="1" applyAlignment="1">
      <alignment horizontal="right" wrapText="1"/>
    </xf>
    <xf numFmtId="0" fontId="8" fillId="2" borderId="8" xfId="4" applyFill="1" applyBorder="1" applyAlignment="1">
      <alignment horizontal="left"/>
    </xf>
    <xf numFmtId="0" fontId="10" fillId="2" borderId="0" xfId="0" applyFont="1" applyFill="1" applyAlignment="1">
      <alignment horizontal="right"/>
    </xf>
    <xf numFmtId="0" fontId="10" fillId="2" borderId="5" xfId="5" applyFill="1">
      <alignment vertical="center"/>
    </xf>
    <xf numFmtId="165" fontId="0" fillId="2" borderId="0" xfId="0" applyNumberFormat="1" applyFill="1"/>
    <xf numFmtId="3" fontId="10" fillId="2" borderId="0" xfId="5" applyNumberFormat="1" applyFill="1" applyBorder="1" applyAlignment="1"/>
    <xf numFmtId="3" fontId="12" fillId="0" borderId="0" xfId="0" applyNumberFormat="1" applyFont="1" applyFill="1"/>
    <xf numFmtId="3" fontId="10" fillId="2" borderId="0" xfId="0" applyNumberFormat="1" applyFont="1" applyFill="1" applyAlignment="1">
      <alignment wrapText="1"/>
    </xf>
    <xf numFmtId="1" fontId="13" fillId="2" borderId="5" xfId="6" applyFill="1"/>
    <xf numFmtId="166" fontId="13" fillId="2" borderId="0" xfId="1" applyNumberFormat="1" applyFont="1" applyFill="1" applyBorder="1"/>
    <xf numFmtId="166" fontId="13" fillId="2" borderId="0" xfId="0" applyNumberFormat="1" applyFont="1" applyFill="1"/>
    <xf numFmtId="167" fontId="13" fillId="2" borderId="0" xfId="1" applyNumberFormat="1" applyFont="1" applyFill="1" applyBorder="1"/>
    <xf numFmtId="0" fontId="14" fillId="2" borderId="0" xfId="7" applyFill="1"/>
    <xf numFmtId="0" fontId="16" fillId="2" borderId="0" xfId="0" applyFont="1" applyFill="1"/>
    <xf numFmtId="0" fontId="17" fillId="2" borderId="0" xfId="0" applyFont="1" applyFill="1"/>
    <xf numFmtId="0" fontId="18" fillId="2" borderId="0" xfId="0" applyFont="1" applyFill="1"/>
    <xf numFmtId="3" fontId="0" fillId="2" borderId="0" xfId="0" applyNumberFormat="1" applyFill="1"/>
    <xf numFmtId="0" fontId="10" fillId="2" borderId="0" xfId="0" applyFont="1" applyFill="1"/>
    <xf numFmtId="3" fontId="13" fillId="2" borderId="0" xfId="6" applyNumberFormat="1" applyFill="1" applyBorder="1"/>
    <xf numFmtId="0" fontId="13" fillId="2" borderId="0" xfId="0" applyFont="1" applyFill="1"/>
    <xf numFmtId="0" fontId="20" fillId="2" borderId="0" xfId="0" applyFont="1" applyFill="1"/>
    <xf numFmtId="165" fontId="13" fillId="2" borderId="0" xfId="6" applyNumberFormat="1" applyFill="1" applyBorder="1"/>
    <xf numFmtId="0" fontId="19" fillId="2" borderId="0" xfId="0" applyFont="1" applyFill="1"/>
    <xf numFmtId="0" fontId="8" fillId="2" borderId="9" xfId="4" applyFill="1" applyBorder="1" applyAlignment="1">
      <alignment horizontal="right" vertical="top" wrapText="1"/>
    </xf>
    <xf numFmtId="0" fontId="21" fillId="2" borderId="0" xfId="0" applyFont="1" applyFill="1"/>
    <xf numFmtId="167" fontId="21" fillId="2" borderId="0" xfId="1" applyNumberFormat="1" applyFont="1" applyFill="1" applyBorder="1"/>
    <xf numFmtId="0" fontId="15" fillId="2" borderId="0" xfId="8" applyFont="1" applyFill="1"/>
    <xf numFmtId="0" fontId="10" fillId="3" borderId="0" xfId="0" applyFont="1"/>
    <xf numFmtId="1" fontId="10" fillId="3" borderId="0" xfId="0" applyNumberFormat="1" applyFont="1"/>
    <xf numFmtId="0" fontId="6" fillId="3" borderId="0" xfId="0" applyFont="1"/>
    <xf numFmtId="0" fontId="24" fillId="3" borderId="0" xfId="0" applyFont="1"/>
    <xf numFmtId="1" fontId="24" fillId="3" borderId="0" xfId="0" applyNumberFormat="1" applyFont="1"/>
    <xf numFmtId="0" fontId="7" fillId="3" borderId="0" xfId="0" applyFont="1"/>
    <xf numFmtId="0" fontId="25" fillId="3" borderId="0" xfId="0" applyFont="1"/>
    <xf numFmtId="1" fontId="25" fillId="3" borderId="0" xfId="0" applyNumberFormat="1" applyFont="1"/>
    <xf numFmtId="0" fontId="11" fillId="0" borderId="0" xfId="0" applyFont="1" applyFill="1"/>
    <xf numFmtId="0" fontId="12" fillId="0" borderId="0" xfId="0" applyFont="1" applyFill="1"/>
    <xf numFmtId="0" fontId="12" fillId="3" borderId="0" xfId="0" applyFont="1"/>
    <xf numFmtId="0" fontId="27" fillId="3" borderId="0" xfId="0" applyFont="1"/>
    <xf numFmtId="1" fontId="12" fillId="3" borderId="0" xfId="0" applyNumberFormat="1" applyFont="1"/>
    <xf numFmtId="0" fontId="10" fillId="2" borderId="0" xfId="0" applyFont="1" applyFill="1" applyAlignment="1">
      <alignment wrapText="1"/>
    </xf>
    <xf numFmtId="1" fontId="13" fillId="2" borderId="0" xfId="6" applyFill="1" applyBorder="1"/>
    <xf numFmtId="3" fontId="13" fillId="2" borderId="5" xfId="6" applyNumberFormat="1" applyFill="1"/>
    <xf numFmtId="3" fontId="13" fillId="2" borderId="0" xfId="0" applyNumberFormat="1" applyFont="1" applyFill="1"/>
    <xf numFmtId="0" fontId="8" fillId="2" borderId="13" xfId="4" applyFill="1" applyBorder="1" applyAlignment="1">
      <alignment horizontal="left"/>
    </xf>
    <xf numFmtId="0" fontId="8" fillId="2" borderId="19" xfId="4" applyFill="1" applyBorder="1" applyAlignment="1">
      <alignment horizontal="left"/>
    </xf>
    <xf numFmtId="0" fontId="8" fillId="2" borderId="1" xfId="4" applyFill="1" applyAlignment="1">
      <alignment horizontal="right" vertical="top" wrapText="1"/>
    </xf>
    <xf numFmtId="0" fontId="8" fillId="2" borderId="12" xfId="4" applyFill="1" applyBorder="1" applyAlignment="1">
      <alignment horizontal="right" vertical="top" wrapText="1"/>
    </xf>
    <xf numFmtId="1" fontId="26" fillId="3" borderId="0" xfId="0" applyNumberFormat="1" applyFont="1"/>
    <xf numFmtId="0" fontId="35" fillId="3" borderId="0" xfId="0" applyFont="1"/>
    <xf numFmtId="3" fontId="10" fillId="2" borderId="0" xfId="0" applyNumberFormat="1" applyFont="1" applyFill="1"/>
    <xf numFmtId="0" fontId="6" fillId="0" borderId="0" xfId="2" applyFont="1"/>
    <xf numFmtId="0" fontId="13" fillId="3" borderId="20" xfId="0" applyFont="1" applyBorder="1"/>
    <xf numFmtId="0" fontId="0" fillId="3" borderId="15" xfId="0" applyBorder="1"/>
    <xf numFmtId="0" fontId="10" fillId="0" borderId="23" xfId="3" applyFont="1" applyBorder="1">
      <alignment horizontal="left"/>
    </xf>
    <xf numFmtId="3" fontId="13" fillId="2" borderId="6" xfId="6" applyNumberFormat="1" applyFill="1" applyBorder="1"/>
    <xf numFmtId="0" fontId="36" fillId="0" borderId="0" xfId="37"/>
    <xf numFmtId="0" fontId="8" fillId="2" borderId="14" xfId="4" applyFill="1" applyBorder="1" applyAlignment="1">
      <alignment horizontal="left"/>
    </xf>
    <xf numFmtId="0" fontId="10" fillId="20" borderId="0" xfId="0" applyFont="1" applyFill="1"/>
    <xf numFmtId="0" fontId="10" fillId="0" borderId="0" xfId="0" applyFont="1" applyFill="1"/>
    <xf numFmtId="0" fontId="37" fillId="0" borderId="0" xfId="0" applyFont="1" applyFill="1"/>
    <xf numFmtId="0" fontId="10" fillId="3" borderId="0" xfId="0" applyFont="1" applyAlignment="1" applyProtection="1">
      <alignment horizontal="left"/>
      <protection locked="0"/>
    </xf>
    <xf numFmtId="2" fontId="13" fillId="3" borderId="0" xfId="0" applyNumberFormat="1" applyFont="1"/>
    <xf numFmtId="0" fontId="0" fillId="3" borderId="0" xfId="0" applyAlignment="1">
      <alignment wrapText="1"/>
    </xf>
    <xf numFmtId="0" fontId="8" fillId="2" borderId="5" xfId="4" applyFill="1" applyBorder="1" applyAlignment="1">
      <alignment horizontal="right" vertical="top" wrapText="1"/>
    </xf>
    <xf numFmtId="2" fontId="10" fillId="3" borderId="29" xfId="0" applyNumberFormat="1" applyFont="1" applyBorder="1"/>
    <xf numFmtId="2" fontId="10" fillId="3" borderId="28" xfId="0" applyNumberFormat="1" applyFont="1" applyBorder="1"/>
    <xf numFmtId="0" fontId="10" fillId="3" borderId="14" xfId="0" applyFont="1" applyBorder="1" applyAlignment="1">
      <alignment horizontal="left" wrapText="1"/>
    </xf>
    <xf numFmtId="1" fontId="10" fillId="3" borderId="1" xfId="0" applyNumberFormat="1" applyFont="1" applyBorder="1" applyAlignment="1">
      <alignment horizontal="right" wrapText="1"/>
    </xf>
    <xf numFmtId="1" fontId="10" fillId="0" borderId="1" xfId="0" applyNumberFormat="1" applyFont="1" applyFill="1" applyBorder="1" applyAlignment="1">
      <alignment horizontal="right" wrapText="1"/>
    </xf>
    <xf numFmtId="0" fontId="10" fillId="3" borderId="12" xfId="0" applyFont="1" applyBorder="1" applyAlignment="1">
      <alignment horizontal="right" wrapText="1"/>
    </xf>
    <xf numFmtId="0" fontId="11" fillId="0" borderId="13" xfId="0" applyFont="1" applyFill="1" applyBorder="1"/>
    <xf numFmtId="3" fontId="11" fillId="0" borderId="6" xfId="0" applyNumberFormat="1" applyFont="1" applyFill="1" applyBorder="1"/>
    <xf numFmtId="3" fontId="11" fillId="0" borderId="6" xfId="0" applyNumberFormat="1" applyFont="1" applyFill="1" applyBorder="1" applyAlignment="1">
      <alignment horizontal="right"/>
    </xf>
    <xf numFmtId="0" fontId="39" fillId="0" borderId="0" xfId="0" applyFont="1" applyFill="1"/>
    <xf numFmtId="3" fontId="39" fillId="0" borderId="6" xfId="0" applyNumberFormat="1" applyFont="1" applyFill="1" applyBorder="1"/>
    <xf numFmtId="3" fontId="12" fillId="0" borderId="6" xfId="0" applyNumberFormat="1" applyFont="1" applyFill="1" applyBorder="1"/>
    <xf numFmtId="3" fontId="12" fillId="0" borderId="6" xfId="0" applyNumberFormat="1" applyFont="1" applyFill="1" applyBorder="1" applyAlignment="1">
      <alignment horizontal="right"/>
    </xf>
    <xf numFmtId="1" fontId="27" fillId="3" borderId="0" xfId="0" applyNumberFormat="1" applyFont="1"/>
    <xf numFmtId="0" fontId="40" fillId="3" borderId="0" xfId="0" applyFont="1"/>
    <xf numFmtId="1" fontId="10" fillId="0" borderId="0" xfId="0" applyNumberFormat="1" applyFont="1" applyFill="1" applyAlignment="1">
      <alignment horizontal="right" wrapText="1"/>
    </xf>
    <xf numFmtId="3" fontId="10" fillId="2" borderId="5" xfId="5" applyNumberFormat="1" applyFill="1" applyAlignment="1"/>
    <xf numFmtId="1" fontId="13" fillId="0" borderId="0" xfId="0" applyNumberFormat="1" applyFont="1" applyFill="1" applyAlignment="1">
      <alignment horizontal="left" wrapText="1"/>
    </xf>
    <xf numFmtId="3" fontId="12" fillId="0" borderId="7" xfId="0" applyNumberFormat="1" applyFont="1" applyFill="1" applyBorder="1" applyAlignment="1">
      <alignment horizontal="right"/>
    </xf>
    <xf numFmtId="0" fontId="13" fillId="2" borderId="7" xfId="3" applyFont="1" applyFill="1" applyBorder="1" applyAlignment="1">
      <alignment vertical="top"/>
    </xf>
    <xf numFmtId="0" fontId="10" fillId="2" borderId="10" xfId="3" applyFont="1" applyFill="1" applyBorder="1" applyAlignment="1">
      <alignment horizontal="right" vertical="top"/>
    </xf>
    <xf numFmtId="0" fontId="7" fillId="2" borderId="30" xfId="3" applyFill="1" applyBorder="1">
      <alignment horizontal="left"/>
    </xf>
    <xf numFmtId="0" fontId="8" fillId="2" borderId="31" xfId="4" applyFill="1" applyBorder="1" applyAlignment="1">
      <alignment horizontal="left"/>
    </xf>
    <xf numFmtId="0" fontId="13" fillId="2" borderId="5" xfId="3" applyFont="1" applyFill="1" applyBorder="1" applyAlignment="1">
      <alignment vertical="top"/>
    </xf>
    <xf numFmtId="0" fontId="8" fillId="2" borderId="32" xfId="4" applyFill="1" applyBorder="1" applyAlignment="1">
      <alignment horizontal="right" wrapText="1"/>
    </xf>
    <xf numFmtId="0" fontId="8" fillId="2" borderId="33" xfId="4" applyFill="1" applyBorder="1" applyAlignment="1">
      <alignment horizontal="right" wrapText="1"/>
    </xf>
    <xf numFmtId="0" fontId="8" fillId="2" borderId="34" xfId="4" applyFill="1" applyBorder="1" applyAlignment="1">
      <alignment horizontal="left"/>
    </xf>
    <xf numFmtId="0" fontId="8" fillId="2" borderId="35" xfId="4" applyFill="1" applyBorder="1" applyAlignment="1">
      <alignment horizontal="right" wrapText="1"/>
    </xf>
    <xf numFmtId="0" fontId="8" fillId="2" borderId="36" xfId="4" applyFill="1" applyBorder="1" applyAlignment="1">
      <alignment horizontal="right" wrapText="1"/>
    </xf>
    <xf numFmtId="0" fontId="8" fillId="2" borderId="37" xfId="4" applyFill="1" applyBorder="1" applyAlignment="1">
      <alignment horizontal="right" wrapText="1"/>
    </xf>
    <xf numFmtId="0" fontId="10" fillId="2" borderId="38" xfId="3" applyFont="1" applyFill="1" applyBorder="1" applyAlignment="1">
      <alignment horizontal="right" vertical="top"/>
    </xf>
    <xf numFmtId="0" fontId="10" fillId="2" borderId="36" xfId="3" applyFont="1" applyFill="1" applyBorder="1" applyAlignment="1">
      <alignment horizontal="right" vertical="top"/>
    </xf>
    <xf numFmtId="0" fontId="10" fillId="2" borderId="39" xfId="3" applyFont="1" applyFill="1" applyBorder="1" applyAlignment="1">
      <alignment horizontal="right" vertical="top"/>
    </xf>
    <xf numFmtId="1" fontId="10" fillId="3" borderId="12" xfId="0" applyNumberFormat="1" applyFont="1" applyBorder="1" applyAlignment="1">
      <alignment horizontal="right" wrapText="1"/>
    </xf>
    <xf numFmtId="3" fontId="10" fillId="3" borderId="0" xfId="0" applyNumberFormat="1" applyFont="1"/>
    <xf numFmtId="167" fontId="16" fillId="2" borderId="0" xfId="1" applyNumberFormat="1" applyFont="1" applyFill="1" applyBorder="1"/>
    <xf numFmtId="3" fontId="12" fillId="0" borderId="0" xfId="0" applyNumberFormat="1" applyFont="1" applyFill="1" applyAlignment="1">
      <alignment horizontal="right"/>
    </xf>
    <xf numFmtId="3" fontId="0" fillId="3" borderId="0" xfId="0" applyNumberFormat="1"/>
    <xf numFmtId="0" fontId="41" fillId="2" borderId="0" xfId="0" applyFont="1" applyFill="1"/>
    <xf numFmtId="0" fontId="13" fillId="3" borderId="0" xfId="0" applyFont="1" applyAlignment="1" applyProtection="1">
      <alignment horizontal="left"/>
      <protection locked="0"/>
    </xf>
    <xf numFmtId="3" fontId="13" fillId="3" borderId="0" xfId="0" applyNumberFormat="1" applyFont="1"/>
    <xf numFmtId="165" fontId="13" fillId="0" borderId="0" xfId="0" applyNumberFormat="1" applyFont="1" applyFill="1"/>
    <xf numFmtId="165" fontId="13" fillId="3" borderId="0" xfId="0" applyNumberFormat="1" applyFont="1"/>
    <xf numFmtId="0" fontId="27" fillId="0" borderId="0" xfId="0" applyFont="1" applyFill="1"/>
    <xf numFmtId="0" fontId="14" fillId="20" borderId="0" xfId="0" applyFont="1" applyFill="1"/>
    <xf numFmtId="1" fontId="16" fillId="2" borderId="0" xfId="6" applyFont="1" applyFill="1" applyBorder="1"/>
    <xf numFmtId="0" fontId="14" fillId="0" borderId="0" xfId="7"/>
    <xf numFmtId="3" fontId="13" fillId="2" borderId="0" xfId="5" applyNumberFormat="1" applyFont="1" applyFill="1" applyBorder="1" applyAlignment="1"/>
    <xf numFmtId="0" fontId="43" fillId="2" borderId="0" xfId="2" applyFont="1" applyFill="1"/>
    <xf numFmtId="0" fontId="8" fillId="2" borderId="11" xfId="4" applyFill="1" applyBorder="1" applyAlignment="1">
      <alignment horizontal="left"/>
    </xf>
    <xf numFmtId="0" fontId="8" fillId="2" borderId="1" xfId="4" applyFill="1" applyAlignment="1">
      <alignment horizontal="right" vertical="top"/>
    </xf>
    <xf numFmtId="0" fontId="8" fillId="2" borderId="12" xfId="4" applyFill="1" applyBorder="1" applyAlignment="1">
      <alignment horizontal="right" vertical="top"/>
    </xf>
    <xf numFmtId="0" fontId="13" fillId="2" borderId="0" xfId="0" applyFont="1" applyFill="1" applyAlignment="1">
      <alignment wrapText="1"/>
    </xf>
    <xf numFmtId="0" fontId="44" fillId="2" borderId="0" xfId="0" applyFont="1" applyFill="1" applyAlignment="1">
      <alignment wrapText="1"/>
    </xf>
    <xf numFmtId="0" fontId="13" fillId="2" borderId="5" xfId="5" applyFont="1" applyFill="1">
      <alignment vertical="center"/>
    </xf>
    <xf numFmtId="1" fontId="10" fillId="2" borderId="0" xfId="6" applyFont="1" applyFill="1" applyBorder="1"/>
    <xf numFmtId="0" fontId="8" fillId="0" borderId="12" xfId="4" applyBorder="1" applyAlignment="1">
      <alignment horizontal="right" vertical="top" wrapText="1"/>
    </xf>
    <xf numFmtId="0" fontId="16" fillId="2" borderId="0" xfId="8" applyFill="1"/>
    <xf numFmtId="0" fontId="46" fillId="3" borderId="0" xfId="0" applyFont="1"/>
    <xf numFmtId="0" fontId="15" fillId="2" borderId="0" xfId="7" applyFont="1" applyFill="1"/>
    <xf numFmtId="0" fontId="48" fillId="0" borderId="0" xfId="37" applyFont="1"/>
    <xf numFmtId="0" fontId="44" fillId="3" borderId="0" xfId="0" applyFont="1"/>
    <xf numFmtId="0" fontId="13" fillId="3" borderId="0" xfId="0" applyFont="1"/>
    <xf numFmtId="0" fontId="7" fillId="0" borderId="0" xfId="3">
      <alignment horizontal="left"/>
    </xf>
    <xf numFmtId="0" fontId="8" fillId="2" borderId="8" xfId="4" applyFill="1" applyBorder="1" applyAlignment="1">
      <alignment horizontal="right" vertical="top" wrapText="1"/>
    </xf>
    <xf numFmtId="0" fontId="8" fillId="2" borderId="31" xfId="4" applyFill="1" applyBorder="1" applyAlignment="1">
      <alignment horizontal="center" vertical="top" wrapText="1"/>
    </xf>
    <xf numFmtId="0" fontId="8" fillId="0" borderId="40" xfId="4" applyBorder="1">
      <alignment horizontal="right" vertical="center"/>
    </xf>
    <xf numFmtId="0" fontId="8" fillId="2" borderId="33" xfId="4" applyFill="1" applyBorder="1" applyAlignment="1">
      <alignment horizontal="right" vertical="top" wrapText="1"/>
    </xf>
    <xf numFmtId="0" fontId="8" fillId="2" borderId="2" xfId="4" applyFill="1" applyBorder="1" applyAlignment="1">
      <alignment horizontal="left" vertical="center"/>
    </xf>
    <xf numFmtId="0" fontId="8" fillId="2" borderId="8" xfId="4" applyFill="1" applyBorder="1" applyAlignment="1">
      <alignment horizontal="left" vertical="center"/>
    </xf>
    <xf numFmtId="0" fontId="7" fillId="2" borderId="2" xfId="3" applyFill="1" applyBorder="1">
      <alignment horizontal="left"/>
    </xf>
    <xf numFmtId="0" fontId="10" fillId="3" borderId="15" xfId="0" applyFont="1" applyBorder="1"/>
    <xf numFmtId="0" fontId="10" fillId="3" borderId="22" xfId="0" applyFont="1" applyBorder="1"/>
    <xf numFmtId="0" fontId="10" fillId="3" borderId="23" xfId="0" applyFont="1" applyBorder="1"/>
    <xf numFmtId="0" fontId="52" fillId="3" borderId="0" xfId="0" applyFont="1"/>
    <xf numFmtId="0" fontId="41" fillId="3" borderId="0" xfId="0" applyFont="1"/>
    <xf numFmtId="3" fontId="10" fillId="2" borderId="6" xfId="5" applyNumberFormat="1" applyFill="1" applyBorder="1" applyAlignment="1"/>
    <xf numFmtId="3" fontId="10" fillId="2" borderId="6" xfId="0" applyNumberFormat="1" applyFont="1" applyFill="1" applyBorder="1" applyAlignment="1">
      <alignment wrapText="1"/>
    </xf>
    <xf numFmtId="2" fontId="10" fillId="3" borderId="24" xfId="0" applyNumberFormat="1" applyFont="1" applyBorder="1"/>
    <xf numFmtId="2" fontId="10" fillId="3" borderId="25" xfId="0" applyNumberFormat="1" applyFont="1" applyBorder="1"/>
    <xf numFmtId="2" fontId="13" fillId="3" borderId="25" xfId="0" applyNumberFormat="1" applyFont="1" applyBorder="1"/>
    <xf numFmtId="2" fontId="13" fillId="3" borderId="28" xfId="0" applyNumberFormat="1" applyFont="1" applyBorder="1"/>
    <xf numFmtId="0" fontId="10" fillId="3" borderId="27" xfId="0" applyFont="1" applyBorder="1" applyAlignment="1">
      <alignment horizontal="right" wrapText="1"/>
    </xf>
    <xf numFmtId="1" fontId="10" fillId="3" borderId="27" xfId="0" applyNumberFormat="1" applyFont="1" applyBorder="1" applyAlignment="1">
      <alignment horizontal="right" wrapText="1"/>
    </xf>
    <xf numFmtId="0" fontId="10" fillId="3" borderId="26" xfId="0" applyFont="1" applyBorder="1" applyAlignment="1">
      <alignment horizontal="right" wrapText="1"/>
    </xf>
    <xf numFmtId="0" fontId="10" fillId="3" borderId="27" xfId="0" applyFont="1" applyBorder="1" applyAlignment="1" applyProtection="1">
      <alignment horizontal="right" wrapText="1"/>
      <protection locked="0"/>
    </xf>
    <xf numFmtId="1" fontId="10" fillId="3" borderId="26" xfId="0" applyNumberFormat="1" applyFont="1" applyBorder="1" applyAlignment="1">
      <alignment horizontal="right" wrapText="1"/>
    </xf>
    <xf numFmtId="0" fontId="10" fillId="3" borderId="43" xfId="0" applyFont="1" applyBorder="1" applyAlignment="1">
      <alignment wrapText="1"/>
    </xf>
    <xf numFmtId="0" fontId="13" fillId="3" borderId="31" xfId="0" applyFont="1" applyBorder="1" applyAlignment="1" applyProtection="1">
      <alignment horizontal="left"/>
      <protection locked="0"/>
    </xf>
    <xf numFmtId="3" fontId="10" fillId="0" borderId="25" xfId="0" applyNumberFormat="1" applyFont="1" applyFill="1" applyBorder="1"/>
    <xf numFmtId="3" fontId="13" fillId="0" borderId="25" xfId="0" applyNumberFormat="1" applyFont="1" applyFill="1" applyBorder="1"/>
    <xf numFmtId="3" fontId="10" fillId="0" borderId="24" xfId="0" applyNumberFormat="1" applyFont="1" applyFill="1" applyBorder="1"/>
    <xf numFmtId="9" fontId="13" fillId="2" borderId="0" xfId="125" applyFont="1" applyFill="1" applyBorder="1"/>
    <xf numFmtId="9" fontId="10" fillId="2" borderId="0" xfId="125" applyFont="1" applyFill="1" applyBorder="1"/>
    <xf numFmtId="169" fontId="10" fillId="2" borderId="0" xfId="125" applyNumberFormat="1" applyFont="1" applyFill="1" applyBorder="1"/>
    <xf numFmtId="3" fontId="35" fillId="3" borderId="0" xfId="0" applyNumberFormat="1" applyFont="1"/>
    <xf numFmtId="3" fontId="10" fillId="3" borderId="25" xfId="0" applyNumberFormat="1" applyFont="1" applyBorder="1" applyAlignment="1">
      <alignment horizontal="right"/>
    </xf>
    <xf numFmtId="3" fontId="10" fillId="3" borderId="5" xfId="5" applyNumberFormat="1" applyFill="1">
      <alignment vertical="center"/>
    </xf>
    <xf numFmtId="3" fontId="10" fillId="3" borderId="5" xfId="5" applyNumberFormat="1" applyFill="1" applyAlignment="1">
      <alignment horizontal="right" vertical="center"/>
    </xf>
    <xf numFmtId="3" fontId="13" fillId="3" borderId="6" xfId="5" quotePrefix="1" applyNumberFormat="1" applyFont="1" applyFill="1" applyBorder="1" applyAlignment="1">
      <alignment horizontal="right" vertical="center"/>
    </xf>
    <xf numFmtId="3" fontId="13" fillId="3" borderId="5" xfId="6" applyNumberFormat="1" applyFill="1"/>
    <xf numFmtId="3" fontId="10" fillId="3" borderId="6" xfId="5" applyNumberFormat="1" applyFill="1" applyBorder="1" applyAlignment="1"/>
    <xf numFmtId="3" fontId="13" fillId="3" borderId="0" xfId="5" quotePrefix="1" applyNumberFormat="1" applyFont="1" applyFill="1" applyBorder="1" applyAlignment="1">
      <alignment horizontal="right" vertical="center"/>
    </xf>
    <xf numFmtId="3" fontId="10" fillId="3" borderId="6" xfId="0" applyNumberFormat="1" applyFont="1" applyBorder="1"/>
    <xf numFmtId="170" fontId="10" fillId="3" borderId="0" xfId="0" applyNumberFormat="1" applyFont="1"/>
    <xf numFmtId="171" fontId="10" fillId="0" borderId="0" xfId="1" applyNumberFormat="1" applyFont="1"/>
    <xf numFmtId="171" fontId="10" fillId="3" borderId="0" xfId="0" applyNumberFormat="1" applyFont="1"/>
    <xf numFmtId="172" fontId="10" fillId="3" borderId="0" xfId="0" applyNumberFormat="1" applyFont="1"/>
    <xf numFmtId="3" fontId="13" fillId="3" borderId="5" xfId="5" quotePrefix="1" applyNumberFormat="1" applyFont="1" applyFill="1" applyAlignment="1">
      <alignment horizontal="right" vertical="center"/>
    </xf>
    <xf numFmtId="3" fontId="13" fillId="3" borderId="7" xfId="5" quotePrefix="1" applyNumberFormat="1" applyFont="1" applyFill="1" applyBorder="1" applyAlignment="1">
      <alignment horizontal="right" vertical="center"/>
    </xf>
    <xf numFmtId="167" fontId="13" fillId="3" borderId="6" xfId="1" applyNumberFormat="1" applyFont="1" applyFill="1" applyBorder="1" applyAlignment="1">
      <alignment horizontal="right"/>
    </xf>
    <xf numFmtId="3" fontId="39" fillId="3" borderId="6" xfId="0" applyNumberFormat="1" applyFont="1" applyBorder="1"/>
    <xf numFmtId="167" fontId="10" fillId="3" borderId="0" xfId="0" applyNumberFormat="1" applyFont="1"/>
    <xf numFmtId="3" fontId="10" fillId="3" borderId="5" xfId="5" quotePrefix="1" applyNumberFormat="1" applyFill="1" applyAlignment="1">
      <alignment horizontal="right" vertical="center"/>
    </xf>
    <xf numFmtId="3" fontId="39" fillId="3" borderId="7" xfId="0" applyNumberFormat="1" applyFont="1" applyBorder="1"/>
    <xf numFmtId="0" fontId="16" fillId="3" borderId="0" xfId="0" applyFont="1"/>
    <xf numFmtId="1" fontId="16" fillId="3" borderId="0" xfId="0" applyNumberFormat="1" applyFont="1"/>
    <xf numFmtId="3" fontId="10" fillId="3" borderId="7" xfId="5" applyNumberFormat="1" applyFill="1" applyBorder="1" applyAlignment="1"/>
    <xf numFmtId="3" fontId="13" fillId="3" borderId="7" xfId="6" applyNumberFormat="1" applyFill="1" applyBorder="1"/>
    <xf numFmtId="3" fontId="12" fillId="3" borderId="0" xfId="0" applyNumberFormat="1" applyFont="1" applyAlignment="1">
      <alignment horizontal="right"/>
    </xf>
    <xf numFmtId="168" fontId="10" fillId="3" borderId="0" xfId="5" applyNumberFormat="1" applyFill="1" applyBorder="1" applyAlignment="1">
      <alignment horizontal="right" vertical="center"/>
    </xf>
    <xf numFmtId="1" fontId="12" fillId="3" borderId="0" xfId="0" applyNumberFormat="1" applyFont="1" applyAlignment="1">
      <alignment wrapText="1"/>
    </xf>
    <xf numFmtId="0" fontId="12" fillId="3" borderId="0" xfId="0" applyFont="1" applyAlignment="1">
      <alignment wrapText="1"/>
    </xf>
    <xf numFmtId="173" fontId="13" fillId="2" borderId="0" xfId="0" applyNumberFormat="1" applyFont="1" applyFill="1"/>
    <xf numFmtId="165" fontId="0" fillId="3" borderId="0" xfId="0" applyNumberFormat="1"/>
    <xf numFmtId="3" fontId="13" fillId="3" borderId="6" xfId="6" applyNumberFormat="1" applyFill="1" applyBorder="1"/>
    <xf numFmtId="3" fontId="13" fillId="3" borderId="6" xfId="5" applyNumberFormat="1" applyFont="1" applyFill="1" applyBorder="1" applyAlignment="1"/>
    <xf numFmtId="3" fontId="21" fillId="3" borderId="0" xfId="0" applyNumberFormat="1" applyFont="1"/>
    <xf numFmtId="0" fontId="0" fillId="3" borderId="0" xfId="0" quotePrefix="1"/>
    <xf numFmtId="0" fontId="27" fillId="0" borderId="0" xfId="126" applyFont="1"/>
    <xf numFmtId="3" fontId="10" fillId="0" borderId="5" xfId="5" applyNumberFormat="1">
      <alignment vertical="center"/>
    </xf>
    <xf numFmtId="3" fontId="13" fillId="0" borderId="5" xfId="5" applyNumberFormat="1" applyFont="1">
      <alignment vertical="center"/>
    </xf>
    <xf numFmtId="167" fontId="10" fillId="3" borderId="0" xfId="1" applyNumberFormat="1" applyFont="1" applyFill="1"/>
    <xf numFmtId="167" fontId="10" fillId="2" borderId="0" xfId="1" applyNumberFormat="1" applyFont="1" applyFill="1"/>
    <xf numFmtId="3" fontId="10" fillId="0" borderId="6" xfId="5" applyNumberFormat="1" applyBorder="1" applyAlignment="1"/>
    <xf numFmtId="3" fontId="13" fillId="0" borderId="5" xfId="6" applyNumberFormat="1"/>
    <xf numFmtId="3" fontId="13" fillId="2" borderId="5" xfId="5" applyNumberFormat="1" applyFont="1" applyFill="1" applyAlignment="1"/>
    <xf numFmtId="0" fontId="10" fillId="3" borderId="21" xfId="0" applyFont="1" applyBorder="1"/>
    <xf numFmtId="0" fontId="16" fillId="2" borderId="0" xfId="127" applyFont="1" applyFill="1"/>
    <xf numFmtId="0" fontId="13" fillId="2" borderId="0" xfId="127" applyFont="1" applyFill="1"/>
    <xf numFmtId="0" fontId="20" fillId="2" borderId="0" xfId="127" applyFont="1" applyFill="1"/>
    <xf numFmtId="0" fontId="10" fillId="3" borderId="0" xfId="127"/>
    <xf numFmtId="165" fontId="16" fillId="2" borderId="0" xfId="127" applyNumberFormat="1" applyFont="1" applyFill="1"/>
    <xf numFmtId="0" fontId="8" fillId="2" borderId="1" xfId="4" applyFill="1">
      <alignment horizontal="right" vertical="center"/>
    </xf>
    <xf numFmtId="0" fontId="8" fillId="2" borderId="12" xfId="4" applyFill="1" applyBorder="1">
      <alignment horizontal="right" vertical="center"/>
    </xf>
    <xf numFmtId="168" fontId="16" fillId="2" borderId="0" xfId="127" applyNumberFormat="1" applyFont="1" applyFill="1"/>
    <xf numFmtId="168" fontId="20" fillId="2" borderId="0" xfId="127" applyNumberFormat="1" applyFont="1" applyFill="1"/>
    <xf numFmtId="165" fontId="44" fillId="2" borderId="0" xfId="127" applyNumberFormat="1" applyFont="1" applyFill="1"/>
    <xf numFmtId="3" fontId="13" fillId="2" borderId="0" xfId="127" applyNumberFormat="1" applyFont="1" applyFill="1"/>
    <xf numFmtId="0" fontId="16" fillId="2" borderId="0" xfId="127" applyFont="1" applyFill="1" applyAlignment="1">
      <alignment horizontal="left" vertical="center" wrapText="1"/>
    </xf>
    <xf numFmtId="0" fontId="8" fillId="2" borderId="2" xfId="4" applyFill="1" applyBorder="1" applyAlignment="1">
      <alignment horizontal="left"/>
    </xf>
    <xf numFmtId="0" fontId="8" fillId="2" borderId="3" xfId="4" applyFill="1" applyBorder="1" applyAlignment="1">
      <alignment horizontal="right" wrapText="1"/>
    </xf>
    <xf numFmtId="0" fontId="8" fillId="2" borderId="7" xfId="4" applyFill="1" applyBorder="1" applyAlignment="1">
      <alignment horizontal="right" wrapText="1"/>
    </xf>
    <xf numFmtId="0" fontId="8" fillId="2" borderId="5" xfId="4" applyFill="1" applyBorder="1" applyAlignment="1">
      <alignment horizontal="right" wrapText="1"/>
    </xf>
    <xf numFmtId="0" fontId="8" fillId="2" borderId="9" xfId="4" applyFill="1" applyBorder="1" applyAlignment="1">
      <alignment horizontal="right" wrapText="1"/>
    </xf>
    <xf numFmtId="0" fontId="8" fillId="2" borderId="10" xfId="4" applyFill="1" applyBorder="1" applyAlignment="1">
      <alignment horizontal="right" wrapText="1"/>
    </xf>
    <xf numFmtId="3" fontId="0" fillId="3" borderId="3" xfId="0" applyNumberFormat="1" applyBorder="1"/>
    <xf numFmtId="3" fontId="0" fillId="3" borderId="41" xfId="0" applyNumberFormat="1" applyBorder="1"/>
    <xf numFmtId="3" fontId="0" fillId="3" borderId="42" xfId="0" applyNumberFormat="1" applyBorder="1"/>
    <xf numFmtId="3" fontId="0" fillId="3" borderId="6" xfId="0" applyNumberFormat="1" applyBorder="1"/>
    <xf numFmtId="3" fontId="10" fillId="3" borderId="7" xfId="0" applyNumberFormat="1" applyFont="1" applyBorder="1"/>
    <xf numFmtId="3" fontId="10" fillId="3" borderId="0" xfId="0" applyNumberFormat="1" applyFont="1" applyAlignment="1">
      <alignment horizontal="right"/>
    </xf>
    <xf numFmtId="3" fontId="10" fillId="3" borderId="6" xfId="0" applyNumberFormat="1" applyFont="1" applyBorder="1" applyAlignment="1">
      <alignment horizontal="right"/>
    </xf>
    <xf numFmtId="3" fontId="10" fillId="3" borderId="7" xfId="0" applyNumberFormat="1" applyFont="1" applyBorder="1" applyAlignment="1">
      <alignment horizontal="right"/>
    </xf>
    <xf numFmtId="166" fontId="13" fillId="2" borderId="0" xfId="1" applyNumberFormat="1" applyFont="1" applyFill="1"/>
    <xf numFmtId="166" fontId="51" fillId="2" borderId="0" xfId="1" applyNumberFormat="1" applyFont="1" applyFill="1"/>
    <xf numFmtId="165" fontId="12" fillId="3" borderId="7" xfId="0" applyNumberFormat="1" applyFont="1" applyBorder="1" applyAlignment="1">
      <alignment horizontal="right"/>
    </xf>
    <xf numFmtId="3" fontId="12" fillId="3" borderId="0" xfId="0" applyNumberFormat="1" applyFont="1"/>
    <xf numFmtId="0" fontId="12" fillId="3" borderId="27" xfId="0" applyFont="1" applyBorder="1" applyAlignment="1">
      <alignment horizontal="right" wrapText="1"/>
    </xf>
    <xf numFmtId="3" fontId="12" fillId="3" borderId="25" xfId="0" applyNumberFormat="1" applyFont="1" applyBorder="1" applyAlignment="1">
      <alignment horizontal="right" wrapText="1"/>
    </xf>
    <xf numFmtId="0" fontId="12" fillId="3" borderId="25" xfId="0" applyFont="1" applyBorder="1" applyAlignment="1">
      <alignment horizontal="right" wrapText="1"/>
    </xf>
    <xf numFmtId="0" fontId="11" fillId="3" borderId="31" xfId="0" applyFont="1" applyBorder="1" applyAlignment="1">
      <alignment horizontal="left" vertical="top" wrapText="1"/>
    </xf>
    <xf numFmtId="3" fontId="11" fillId="3" borderId="25" xfId="0" applyNumberFormat="1" applyFont="1" applyBorder="1" applyAlignment="1">
      <alignment horizontal="right" wrapText="1"/>
    </xf>
    <xf numFmtId="0" fontId="11" fillId="3" borderId="25" xfId="0" applyFont="1" applyBorder="1" applyAlignment="1">
      <alignment horizontal="right" wrapText="1"/>
    </xf>
    <xf numFmtId="0" fontId="11" fillId="0" borderId="0" xfId="0" applyFont="1" applyFill="1" applyAlignment="1">
      <alignment horizontal="left" vertical="top" wrapText="1"/>
    </xf>
    <xf numFmtId="3" fontId="11" fillId="0" borderId="0" xfId="0" applyNumberFormat="1" applyFont="1" applyFill="1" applyAlignment="1">
      <alignment horizontal="right" wrapText="1"/>
    </xf>
    <xf numFmtId="0" fontId="11" fillId="0" borderId="0" xfId="0" applyFont="1" applyFill="1" applyAlignment="1">
      <alignment horizontal="right" wrapText="1"/>
    </xf>
    <xf numFmtId="3" fontId="0" fillId="3" borderId="0" xfId="0" quotePrefix="1" applyNumberFormat="1"/>
    <xf numFmtId="3" fontId="10" fillId="0" borderId="5" xfId="5" applyNumberFormat="1" applyAlignment="1"/>
    <xf numFmtId="3" fontId="10" fillId="0" borderId="6" xfId="0" applyNumberFormat="1" applyFont="1" applyFill="1" applyBorder="1"/>
    <xf numFmtId="3" fontId="10" fillId="0" borderId="0" xfId="0" applyNumberFormat="1" applyFont="1" applyFill="1"/>
    <xf numFmtId="3" fontId="13" fillId="0" borderId="0" xfId="0" applyNumberFormat="1" applyFont="1" applyFill="1"/>
    <xf numFmtId="0" fontId="44" fillId="2" borderId="0" xfId="0" applyFont="1" applyFill="1"/>
    <xf numFmtId="165" fontId="10" fillId="2" borderId="5" xfId="5" applyNumberFormat="1" applyFill="1" applyAlignment="1"/>
    <xf numFmtId="165" fontId="13" fillId="2" borderId="5" xfId="5" applyNumberFormat="1" applyFont="1" applyFill="1" applyAlignment="1"/>
    <xf numFmtId="165" fontId="10" fillId="2" borderId="0" xfId="0" applyNumberFormat="1" applyFont="1" applyFill="1" applyAlignment="1">
      <alignment wrapText="1"/>
    </xf>
    <xf numFmtId="3" fontId="10" fillId="3" borderId="3" xfId="0" applyNumberFormat="1" applyFont="1" applyBorder="1"/>
    <xf numFmtId="3" fontId="10" fillId="3" borderId="4" xfId="0" applyNumberFormat="1" applyFont="1" applyBorder="1"/>
    <xf numFmtId="3" fontId="13" fillId="3" borderId="6" xfId="0" applyNumberFormat="1" applyFont="1" applyBorder="1"/>
    <xf numFmtId="3" fontId="13" fillId="3" borderId="7" xfId="0" applyNumberFormat="1" applyFont="1" applyBorder="1"/>
    <xf numFmtId="165" fontId="44" fillId="2" borderId="0" xfId="0" applyNumberFormat="1" applyFont="1" applyFill="1"/>
    <xf numFmtId="3" fontId="12" fillId="3" borderId="6" xfId="0" applyNumberFormat="1" applyFont="1" applyBorder="1"/>
    <xf numFmtId="3" fontId="12" fillId="3" borderId="6" xfId="0" applyNumberFormat="1" applyFont="1" applyBorder="1" applyAlignment="1">
      <alignment horizontal="right"/>
    </xf>
    <xf numFmtId="3" fontId="12" fillId="3" borderId="7" xfId="0" applyNumberFormat="1" applyFont="1" applyBorder="1" applyAlignment="1">
      <alignment horizontal="right"/>
    </xf>
    <xf numFmtId="0" fontId="7" fillId="2" borderId="31" xfId="3" applyFill="1" applyBorder="1">
      <alignment horizontal="left"/>
    </xf>
    <xf numFmtId="0" fontId="13" fillId="2" borderId="0" xfId="3" applyFont="1" applyFill="1" applyAlignment="1">
      <alignment horizontal="center" vertical="top"/>
    </xf>
    <xf numFmtId="0" fontId="7" fillId="2" borderId="52" xfId="3" applyFill="1" applyBorder="1">
      <alignment horizontal="left"/>
    </xf>
    <xf numFmtId="0" fontId="13" fillId="2" borderId="53" xfId="3" applyFont="1" applyFill="1" applyBorder="1" applyAlignment="1">
      <alignment vertical="top"/>
    </xf>
    <xf numFmtId="0" fontId="13" fillId="2" borderId="30" xfId="3" applyFont="1" applyFill="1" applyBorder="1" applyAlignment="1">
      <alignment horizontal="center" vertical="top"/>
    </xf>
    <xf numFmtId="0" fontId="13" fillId="2" borderId="25" xfId="3" applyFont="1" applyFill="1" applyBorder="1" applyAlignment="1">
      <alignment horizontal="center" vertical="top"/>
    </xf>
    <xf numFmtId="0" fontId="12" fillId="3" borderId="43" xfId="0" applyFont="1" applyBorder="1" applyAlignment="1">
      <alignment horizontal="center" wrapText="1"/>
    </xf>
    <xf numFmtId="3" fontId="10" fillId="2" borderId="7" xfId="5" applyNumberFormat="1" applyFill="1" applyBorder="1">
      <alignment vertical="center"/>
    </xf>
    <xf numFmtId="3" fontId="10" fillId="2" borderId="4" xfId="5" applyNumberFormat="1" applyFill="1" applyBorder="1">
      <alignment vertical="center"/>
    </xf>
    <xf numFmtId="3" fontId="10" fillId="2" borderId="7" xfId="5" applyNumberFormat="1" applyFill="1" applyBorder="1" applyAlignment="1">
      <alignment horizontal="right" vertical="center"/>
    </xf>
    <xf numFmtId="3" fontId="10" fillId="2" borderId="5" xfId="5" applyNumberFormat="1" applyFill="1" applyAlignment="1">
      <alignment horizontal="right"/>
    </xf>
    <xf numFmtId="3" fontId="10" fillId="0" borderId="5" xfId="5" applyNumberFormat="1" applyAlignment="1">
      <alignment horizontal="right"/>
    </xf>
    <xf numFmtId="3" fontId="10" fillId="0" borderId="6" xfId="5" applyNumberFormat="1" applyBorder="1" applyAlignment="1">
      <alignment horizontal="right"/>
    </xf>
    <xf numFmtId="3" fontId="39" fillId="0" borderId="7" xfId="0" applyNumberFormat="1" applyFont="1" applyFill="1" applyBorder="1"/>
    <xf numFmtId="3" fontId="11" fillId="3" borderId="7" xfId="0" applyNumberFormat="1" applyFont="1" applyBorder="1" applyAlignment="1">
      <alignment horizontal="right"/>
    </xf>
    <xf numFmtId="167" fontId="13" fillId="0" borderId="6" xfId="1" applyNumberFormat="1" applyFont="1" applyFill="1" applyBorder="1" applyAlignment="1">
      <alignment horizontal="right"/>
    </xf>
    <xf numFmtId="3" fontId="10" fillId="0" borderId="4" xfId="5" applyNumberFormat="1" applyBorder="1" applyAlignment="1"/>
    <xf numFmtId="3" fontId="10" fillId="0" borderId="7" xfId="5" applyNumberFormat="1" applyBorder="1" applyAlignment="1"/>
    <xf numFmtId="3" fontId="13" fillId="0" borderId="7" xfId="6" applyNumberFormat="1" applyBorder="1"/>
    <xf numFmtId="3" fontId="10" fillId="0" borderId="7" xfId="5" applyNumberFormat="1" applyBorder="1" applyAlignment="1">
      <alignment horizontal="right"/>
    </xf>
    <xf numFmtId="3" fontId="10" fillId="3" borderId="6" xfId="5" applyNumberFormat="1" applyFill="1" applyBorder="1" applyAlignment="1">
      <alignment horizontal="right"/>
    </xf>
    <xf numFmtId="3" fontId="0" fillId="0" borderId="0" xfId="0" applyNumberFormat="1" applyFill="1"/>
    <xf numFmtId="3" fontId="10" fillId="2" borderId="6" xfId="5" applyNumberFormat="1" applyFill="1" applyBorder="1" applyAlignment="1">
      <alignment horizontal="right"/>
    </xf>
    <xf numFmtId="165" fontId="10" fillId="2" borderId="5" xfId="5" applyNumberFormat="1" applyFill="1" applyAlignment="1">
      <alignment horizontal="right"/>
    </xf>
    <xf numFmtId="3" fontId="10" fillId="2" borderId="6" xfId="0" applyNumberFormat="1" applyFont="1" applyFill="1" applyBorder="1" applyAlignment="1">
      <alignment horizontal="right" wrapText="1"/>
    </xf>
    <xf numFmtId="165" fontId="10" fillId="2" borderId="0" xfId="0" applyNumberFormat="1" applyFont="1" applyFill="1" applyAlignment="1">
      <alignment horizontal="right" wrapText="1"/>
    </xf>
    <xf numFmtId="168" fontId="13" fillId="3" borderId="0" xfId="5" applyNumberFormat="1" applyFont="1" applyFill="1" applyBorder="1" applyAlignment="1">
      <alignment horizontal="right" vertical="center"/>
    </xf>
    <xf numFmtId="2" fontId="10" fillId="3" borderId="25" xfId="0" applyNumberFormat="1" applyFont="1" applyBorder="1" applyAlignment="1">
      <alignment horizontal="right"/>
    </xf>
    <xf numFmtId="167" fontId="13" fillId="3" borderId="7" xfId="1" applyNumberFormat="1" applyFont="1" applyFill="1" applyBorder="1" applyAlignment="1">
      <alignment horizontal="right"/>
    </xf>
    <xf numFmtId="165" fontId="13" fillId="2" borderId="0" xfId="0" applyNumberFormat="1" applyFont="1" applyFill="1" applyAlignment="1">
      <alignment wrapText="1"/>
    </xf>
    <xf numFmtId="0" fontId="10" fillId="0" borderId="0" xfId="129"/>
    <xf numFmtId="3" fontId="10" fillId="0" borderId="6" xfId="5" applyNumberFormat="1" applyBorder="1">
      <alignment vertical="center"/>
    </xf>
    <xf numFmtId="3" fontId="13" fillId="0" borderId="6" xfId="5" quotePrefix="1" applyNumberFormat="1" applyFont="1" applyBorder="1" applyAlignment="1">
      <alignment horizontal="right" vertical="center"/>
    </xf>
    <xf numFmtId="3" fontId="10" fillId="0" borderId="0" xfId="5" quotePrefix="1" applyNumberFormat="1" applyBorder="1" applyAlignment="1">
      <alignment horizontal="right" vertical="center"/>
    </xf>
    <xf numFmtId="3" fontId="10" fillId="0" borderId="0" xfId="5" applyNumberFormat="1" applyBorder="1" applyAlignment="1">
      <alignment horizontal="right" vertical="center"/>
    </xf>
    <xf numFmtId="3" fontId="13" fillId="0" borderId="0" xfId="5" quotePrefix="1" applyNumberFormat="1" applyFont="1" applyBorder="1" applyAlignment="1">
      <alignment horizontal="right" vertical="center"/>
    </xf>
    <xf numFmtId="3" fontId="10" fillId="0" borderId="7" xfId="5" applyNumberFormat="1" applyBorder="1">
      <alignment vertical="center"/>
    </xf>
    <xf numFmtId="3" fontId="13" fillId="0" borderId="7" xfId="5" applyNumberFormat="1" applyFont="1" applyBorder="1">
      <alignment vertical="center"/>
    </xf>
    <xf numFmtId="167" fontId="13" fillId="0" borderId="4" xfId="1" applyNumberFormat="1" applyFont="1" applyFill="1" applyBorder="1" applyAlignment="1">
      <alignment horizontal="right"/>
    </xf>
    <xf numFmtId="167" fontId="13" fillId="3" borderId="4" xfId="1" applyNumberFormat="1" applyFont="1" applyFill="1" applyBorder="1" applyAlignment="1">
      <alignment horizontal="right"/>
    </xf>
    <xf numFmtId="165" fontId="13" fillId="3" borderId="6" xfId="5" applyNumberFormat="1" applyFont="1" applyFill="1" applyBorder="1" applyAlignment="1"/>
    <xf numFmtId="0" fontId="70" fillId="3" borderId="0" xfId="0" applyFont="1"/>
    <xf numFmtId="0" fontId="13" fillId="0" borderId="7" xfId="3" applyFont="1" applyBorder="1" applyAlignment="1">
      <alignment vertical="top"/>
    </xf>
    <xf numFmtId="0" fontId="13" fillId="0" borderId="5" xfId="3" applyFont="1" applyBorder="1" applyAlignment="1">
      <alignment vertical="top"/>
    </xf>
    <xf numFmtId="3" fontId="13" fillId="2" borderId="7" xfId="5" applyNumberFormat="1" applyFont="1" applyFill="1" applyBorder="1">
      <alignment vertical="center"/>
    </xf>
    <xf numFmtId="3" fontId="13" fillId="2" borderId="7" xfId="5" applyNumberFormat="1" applyFont="1" applyFill="1" applyBorder="1" applyAlignment="1">
      <alignment horizontal="right" vertical="center"/>
    </xf>
    <xf numFmtId="174" fontId="0" fillId="2" borderId="0" xfId="0" applyNumberFormat="1" applyFill="1"/>
  </cellXfs>
  <cellStyles count="130">
    <cellStyle name="1. Tabell nr" xfId="2" xr:uid="{00000000-0005-0000-0000-000000000000}"/>
    <cellStyle name="2. Tabell-tittel" xfId="3" xr:uid="{00000000-0005-0000-0000-000001000000}"/>
    <cellStyle name="20 % - uthevingsfarge 1 2" xfId="59" xr:uid="{00000000-0005-0000-0000-000003000000}"/>
    <cellStyle name="20 % - uthevingsfarge 1 2 2" xfId="87" xr:uid="{00000000-0005-0000-0000-000004000000}"/>
    <cellStyle name="20 % - uthevingsfarge 1 3" xfId="101" xr:uid="{00000000-0005-0000-0000-000005000000}"/>
    <cellStyle name="20 % - uthevingsfarge 1 4" xfId="73" xr:uid="{00000000-0005-0000-0000-000006000000}"/>
    <cellStyle name="20 % - uthevingsfarge 2 2" xfId="61" xr:uid="{00000000-0005-0000-0000-000008000000}"/>
    <cellStyle name="20 % - uthevingsfarge 2 2 2" xfId="89" xr:uid="{00000000-0005-0000-0000-000009000000}"/>
    <cellStyle name="20 % - uthevingsfarge 2 3" xfId="103" xr:uid="{00000000-0005-0000-0000-00000A000000}"/>
    <cellStyle name="20 % - uthevingsfarge 2 4" xfId="75" xr:uid="{00000000-0005-0000-0000-00000B000000}"/>
    <cellStyle name="20 % - uthevingsfarge 3 2" xfId="63" xr:uid="{00000000-0005-0000-0000-00000D000000}"/>
    <cellStyle name="20 % - uthevingsfarge 3 2 2" xfId="91" xr:uid="{00000000-0005-0000-0000-00000E000000}"/>
    <cellStyle name="20 % - uthevingsfarge 3 3" xfId="105" xr:uid="{00000000-0005-0000-0000-00000F000000}"/>
    <cellStyle name="20 % - uthevingsfarge 3 4" xfId="77" xr:uid="{00000000-0005-0000-0000-000010000000}"/>
    <cellStyle name="20 % - uthevingsfarge 4 2" xfId="65" xr:uid="{00000000-0005-0000-0000-000012000000}"/>
    <cellStyle name="20 % - uthevingsfarge 4 2 2" xfId="93" xr:uid="{00000000-0005-0000-0000-000013000000}"/>
    <cellStyle name="20 % - uthevingsfarge 4 3" xfId="107" xr:uid="{00000000-0005-0000-0000-000014000000}"/>
    <cellStyle name="20 % - uthevingsfarge 4 4" xfId="79" xr:uid="{00000000-0005-0000-0000-000015000000}"/>
    <cellStyle name="20 % - uthevingsfarge 5 2" xfId="67" xr:uid="{00000000-0005-0000-0000-000017000000}"/>
    <cellStyle name="20 % - uthevingsfarge 5 2 2" xfId="95" xr:uid="{00000000-0005-0000-0000-000018000000}"/>
    <cellStyle name="20 % - uthevingsfarge 5 3" xfId="109" xr:uid="{00000000-0005-0000-0000-000019000000}"/>
    <cellStyle name="20 % - uthevingsfarge 5 4" xfId="81" xr:uid="{00000000-0005-0000-0000-00001A000000}"/>
    <cellStyle name="20 % - uthevingsfarge 6 2" xfId="69" xr:uid="{00000000-0005-0000-0000-00001C000000}"/>
    <cellStyle name="20 % - uthevingsfarge 6 2 2" xfId="97" xr:uid="{00000000-0005-0000-0000-00001D000000}"/>
    <cellStyle name="20 % - uthevingsfarge 6 3" xfId="111" xr:uid="{00000000-0005-0000-0000-00001E000000}"/>
    <cellStyle name="20 % - uthevingsfarge 6 4" xfId="83" xr:uid="{00000000-0005-0000-0000-00001F000000}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20% - uthevingsfarge 1 2" xfId="113" xr:uid="{00000000-0005-0000-0000-000026000000}"/>
    <cellStyle name="20% - uthevingsfarge 2 2" xfId="114" xr:uid="{00000000-0005-0000-0000-000027000000}"/>
    <cellStyle name="20% - uthevingsfarge 3 2" xfId="115" xr:uid="{00000000-0005-0000-0000-000028000000}"/>
    <cellStyle name="20% - uthevingsfarge 4 2" xfId="116" xr:uid="{00000000-0005-0000-0000-000029000000}"/>
    <cellStyle name="20% - uthevingsfarge 5 2" xfId="117" xr:uid="{00000000-0005-0000-0000-00002A000000}"/>
    <cellStyle name="20% - uthevingsfarge 6 2" xfId="118" xr:uid="{00000000-0005-0000-0000-00002B000000}"/>
    <cellStyle name="3. Tabell-hode" xfId="4" xr:uid="{00000000-0005-0000-0000-00002C000000}"/>
    <cellStyle name="4. Tabell-kropp" xfId="5" xr:uid="{00000000-0005-0000-0000-00002D000000}"/>
    <cellStyle name="40 % - uthevingsfarge 1 2" xfId="60" xr:uid="{00000000-0005-0000-0000-00002F000000}"/>
    <cellStyle name="40 % - uthevingsfarge 1 2 2" xfId="88" xr:uid="{00000000-0005-0000-0000-000030000000}"/>
    <cellStyle name="40 % - uthevingsfarge 1 3" xfId="102" xr:uid="{00000000-0005-0000-0000-000031000000}"/>
    <cellStyle name="40 % - uthevingsfarge 1 4" xfId="74" xr:uid="{00000000-0005-0000-0000-000032000000}"/>
    <cellStyle name="40 % - uthevingsfarge 2 2" xfId="62" xr:uid="{00000000-0005-0000-0000-000034000000}"/>
    <cellStyle name="40 % - uthevingsfarge 2 2 2" xfId="90" xr:uid="{00000000-0005-0000-0000-000035000000}"/>
    <cellStyle name="40 % - uthevingsfarge 2 3" xfId="104" xr:uid="{00000000-0005-0000-0000-000036000000}"/>
    <cellStyle name="40 % - uthevingsfarge 2 4" xfId="76" xr:uid="{00000000-0005-0000-0000-000037000000}"/>
    <cellStyle name="40 % - uthevingsfarge 3 2" xfId="64" xr:uid="{00000000-0005-0000-0000-000039000000}"/>
    <cellStyle name="40 % - uthevingsfarge 3 2 2" xfId="92" xr:uid="{00000000-0005-0000-0000-00003A000000}"/>
    <cellStyle name="40 % - uthevingsfarge 3 3" xfId="106" xr:uid="{00000000-0005-0000-0000-00003B000000}"/>
    <cellStyle name="40 % - uthevingsfarge 3 4" xfId="78" xr:uid="{00000000-0005-0000-0000-00003C000000}"/>
    <cellStyle name="40 % - uthevingsfarge 4 2" xfId="66" xr:uid="{00000000-0005-0000-0000-00003E000000}"/>
    <cellStyle name="40 % - uthevingsfarge 4 2 2" xfId="94" xr:uid="{00000000-0005-0000-0000-00003F000000}"/>
    <cellStyle name="40 % - uthevingsfarge 4 3" xfId="108" xr:uid="{00000000-0005-0000-0000-000040000000}"/>
    <cellStyle name="40 % - uthevingsfarge 4 4" xfId="80" xr:uid="{00000000-0005-0000-0000-000041000000}"/>
    <cellStyle name="40 % - uthevingsfarge 5 2" xfId="68" xr:uid="{00000000-0005-0000-0000-000043000000}"/>
    <cellStyle name="40 % - uthevingsfarge 5 2 2" xfId="96" xr:uid="{00000000-0005-0000-0000-000044000000}"/>
    <cellStyle name="40 % - uthevingsfarge 5 3" xfId="110" xr:uid="{00000000-0005-0000-0000-000045000000}"/>
    <cellStyle name="40 % - uthevingsfarge 5 4" xfId="82" xr:uid="{00000000-0005-0000-0000-000046000000}"/>
    <cellStyle name="40 % - uthevingsfarge 6 2" xfId="70" xr:uid="{00000000-0005-0000-0000-000048000000}"/>
    <cellStyle name="40 % - uthevingsfarge 6 2 2" xfId="98" xr:uid="{00000000-0005-0000-0000-000049000000}"/>
    <cellStyle name="40 % - uthevingsfarge 6 3" xfId="112" xr:uid="{00000000-0005-0000-0000-00004A000000}"/>
    <cellStyle name="40 % - uthevingsfarge 6 4" xfId="84" xr:uid="{00000000-0005-0000-0000-00004B000000}"/>
    <cellStyle name="40% - Accent1" xfId="18" builtinId="31" customBuiltin="1"/>
    <cellStyle name="40% - Accent2" xfId="19" builtinId="35" customBuiltin="1"/>
    <cellStyle name="40% - Accent3" xfId="20" builtinId="39" customBuiltin="1"/>
    <cellStyle name="40% - Accent4" xfId="21" builtinId="43" customBuiltin="1"/>
    <cellStyle name="40% - Accent5" xfId="22" builtinId="47" customBuiltin="1"/>
    <cellStyle name="40% - Accent6" xfId="23" builtinId="51" customBuiltin="1"/>
    <cellStyle name="40% - uthevingsfarge 1 2" xfId="119" xr:uid="{00000000-0005-0000-0000-000052000000}"/>
    <cellStyle name="40% - uthevingsfarge 2 2" xfId="120" xr:uid="{00000000-0005-0000-0000-000053000000}"/>
    <cellStyle name="40% - uthevingsfarge 3 2" xfId="121" xr:uid="{00000000-0005-0000-0000-000054000000}"/>
    <cellStyle name="40% - uthevingsfarge 4 2" xfId="122" xr:uid="{00000000-0005-0000-0000-000055000000}"/>
    <cellStyle name="40% - uthevingsfarge 5 2" xfId="123" xr:uid="{00000000-0005-0000-0000-000056000000}"/>
    <cellStyle name="40% - uthevingsfarge 6 2" xfId="124" xr:uid="{00000000-0005-0000-0000-000057000000}"/>
    <cellStyle name="5. Tabell-kropp hf" xfId="6" xr:uid="{00000000-0005-0000-0000-000058000000}"/>
    <cellStyle name="60% - Accent1" xfId="24" builtinId="32" customBuiltin="1"/>
    <cellStyle name="60% - Accent2" xfId="25" builtinId="36" customBuiltin="1"/>
    <cellStyle name="60% - Accent3" xfId="26" builtinId="40" customBuiltin="1"/>
    <cellStyle name="60% - Accent4" xfId="27" builtinId="44" customBuiltin="1"/>
    <cellStyle name="60% - Accent5" xfId="28" builtinId="48" customBuiltin="1"/>
    <cellStyle name="60% - Accent6" xfId="29" builtinId="52" customBuiltin="1"/>
    <cellStyle name="8. Tabell-kilde" xfId="7" xr:uid="{00000000-0005-0000-0000-000065000000}"/>
    <cellStyle name="9. Tabell-note" xfId="8" xr:uid="{00000000-0005-0000-0000-000066000000}"/>
    <cellStyle name="Accent1" xfId="49" xr:uid="{00000000-0005-0000-0000-000067000000}"/>
    <cellStyle name="Accent2" xfId="50" xr:uid="{00000000-0005-0000-0000-000068000000}"/>
    <cellStyle name="Accent3" xfId="51" xr:uid="{00000000-0005-0000-0000-000069000000}"/>
    <cellStyle name="Accent4" xfId="52" xr:uid="{00000000-0005-0000-0000-00006A000000}"/>
    <cellStyle name="Accent5" xfId="53" xr:uid="{00000000-0005-0000-0000-00006B000000}"/>
    <cellStyle name="Accent6" xfId="54" xr:uid="{00000000-0005-0000-0000-00006C000000}"/>
    <cellStyle name="Bad" xfId="43" xr:uid="{00000000-0005-0000-0000-00006D000000}"/>
    <cellStyle name="Calculation" xfId="30" builtinId="22" customBuiltin="1"/>
    <cellStyle name="Check Cell" xfId="46" xr:uid="{00000000-0005-0000-0000-000070000000}"/>
    <cellStyle name="Comma" xfId="1" builtinId="3"/>
    <cellStyle name="Explanatory Text" xfId="47" xr:uid="{00000000-0005-0000-0000-000072000000}"/>
    <cellStyle name="Good" xfId="31" builtinId="26" customBuiltin="1"/>
    <cellStyle name="Heading 1" xfId="39" xr:uid="{00000000-0005-0000-0000-000076000000}"/>
    <cellStyle name="Heading 2" xfId="40" xr:uid="{00000000-0005-0000-0000-000077000000}"/>
    <cellStyle name="Heading 3" xfId="41" xr:uid="{00000000-0005-0000-0000-000078000000}"/>
    <cellStyle name="Heading 4" xfId="42" xr:uid="{00000000-0005-0000-0000-000079000000}"/>
    <cellStyle name="Hyperlink" xfId="37" builtinId="8"/>
    <cellStyle name="Input" xfId="32" builtinId="20" customBuiltin="1"/>
    <cellStyle name="Komma 2" xfId="100" xr:uid="{00000000-0005-0000-0000-00007F000000}"/>
    <cellStyle name="Komma 3" xfId="71" xr:uid="{00000000-0005-0000-0000-000080000000}"/>
    <cellStyle name="Linked Cell" xfId="33" builtinId="24" customBuiltin="1"/>
    <cellStyle name="Merknad 2" xfId="56" xr:uid="{00000000-0005-0000-0000-000083000000}"/>
    <cellStyle name="Merknad 2 2" xfId="85" xr:uid="{00000000-0005-0000-0000-000084000000}"/>
    <cellStyle name="Merknad 3" xfId="58" xr:uid="{00000000-0005-0000-0000-000085000000}"/>
    <cellStyle name="Merknad 3 2" xfId="86" xr:uid="{00000000-0005-0000-0000-000086000000}"/>
    <cellStyle name="Merknad 4" xfId="99" xr:uid="{00000000-0005-0000-0000-000087000000}"/>
    <cellStyle name="Neutral" xfId="44" xr:uid="{00000000-0005-0000-0000-000088000000}"/>
    <cellStyle name="Normal" xfId="0" builtinId="0" customBuiltin="1"/>
    <cellStyle name="Normal 14" xfId="129" xr:uid="{BA68E945-209F-4949-8937-A9AE526780B8}"/>
    <cellStyle name="Normal 2" xfId="126" xr:uid="{00000000-0005-0000-0000-00008A000000}"/>
    <cellStyle name="Normal 3" xfId="127" xr:uid="{00000000-0005-0000-0000-00008B000000}"/>
    <cellStyle name="Normal 4" xfId="128" xr:uid="{AF506AAF-1CC0-49A9-8541-74CCB1241161}"/>
    <cellStyle name="Note" xfId="34" xr:uid="{00000000-0005-0000-0000-00008C000000}"/>
    <cellStyle name="Output" xfId="45" xr:uid="{00000000-0005-0000-0000-00008E000000}"/>
    <cellStyle name="Per cent" xfId="125" builtinId="5"/>
    <cellStyle name="Prosent 2" xfId="38" xr:uid="{00000000-0005-0000-0000-000094000000}"/>
    <cellStyle name="Stil 1" xfId="35" xr:uid="{00000000-0005-0000-0000-000095000000}"/>
    <cellStyle name="Tabell" xfId="9" xr:uid="{00000000-0005-0000-0000-000096000000}"/>
    <cellStyle name="Tabell-tittel" xfId="10" xr:uid="{00000000-0005-0000-0000-000097000000}"/>
    <cellStyle name="Title" xfId="57" xr:uid="{00000000-0005-0000-0000-000098000000}"/>
    <cellStyle name="Tittel 2" xfId="55" xr:uid="{00000000-0005-0000-0000-00009A000000}"/>
    <cellStyle name="Total" xfId="48" xr:uid="{00000000-0005-0000-0000-00009B000000}"/>
    <cellStyle name="Tusenskille 2" xfId="11" xr:uid="{00000000-0005-0000-0000-00009D000000}"/>
    <cellStyle name="Tusenskille 2 2" xfId="72" xr:uid="{00000000-0005-0000-0000-00009E000000}"/>
    <cellStyle name="Warning Text" xfId="36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29"/>
  <sheetViews>
    <sheetView showGridLines="0" tabSelected="1" workbookViewId="0">
      <selection activeCell="A8" sqref="A8"/>
    </sheetView>
  </sheetViews>
  <sheetFormatPr defaultColWidth="11.5546875" defaultRowHeight="13.2" x14ac:dyDescent="0.25"/>
  <cols>
    <col min="1" max="1" width="7.44140625" customWidth="1"/>
    <col min="2" max="2" width="122.44140625" customWidth="1"/>
    <col min="3" max="3" width="23.5546875" bestFit="1" customWidth="1"/>
  </cols>
  <sheetData>
    <row r="1" spans="1:3" ht="17.399999999999999" x14ac:dyDescent="0.3">
      <c r="A1" s="96" t="s">
        <v>181</v>
      </c>
    </row>
    <row r="3" spans="1:3" x14ac:dyDescent="0.25">
      <c r="A3" s="97" t="s">
        <v>35</v>
      </c>
      <c r="B3" s="97" t="s">
        <v>36</v>
      </c>
      <c r="C3" s="97" t="s">
        <v>72</v>
      </c>
    </row>
    <row r="4" spans="1:3" s="172" customFormat="1" x14ac:dyDescent="0.25">
      <c r="A4" s="101" t="s">
        <v>37</v>
      </c>
      <c r="B4" s="247" t="str">
        <f>'A.13.1'!A3</f>
        <v xml:space="preserve">Totale FoU-utgifter i 2013, 2017 og 2023 i løpende og faste 2015-priser etter fylke1, samt 2023 etter sektor for utførelse2 og per innbygger. </v>
      </c>
      <c r="C4" s="182" t="str">
        <f>'A.13.1'!A1</f>
        <v>Sist oppdatert 13.05.2025</v>
      </c>
    </row>
    <row r="5" spans="1:3" s="171" customFormat="1" x14ac:dyDescent="0.25">
      <c r="A5" s="170" t="s">
        <v>38</v>
      </c>
      <c r="B5" s="181" t="str">
        <f>'A.13.2'!A3</f>
        <v>Totale FoU-utgifter etter finansieringskilde og fylke for utførende enhet¹ i 2023.</v>
      </c>
      <c r="C5" s="72" t="str">
        <f>'A.13.2'!A1</f>
        <v>Sist oppdatert 07.05.2025</v>
      </c>
    </row>
    <row r="6" spans="1:3" s="171" customFormat="1" x14ac:dyDescent="0.25">
      <c r="A6" s="170" t="s">
        <v>47</v>
      </c>
      <c r="B6" s="181" t="str">
        <f>'A.13.3'!A3</f>
        <v>FoU-utgifter finansiert av offentlige midler etter sektor for utførelse  i 2023. Mill. kr og prosent.</v>
      </c>
      <c r="C6" s="72" t="str">
        <f>'A.13.3'!A1</f>
        <v>Sist oppdatert 07.05.2025</v>
      </c>
    </row>
    <row r="7" spans="1:3" s="172" customFormat="1" x14ac:dyDescent="0.25">
      <c r="A7" s="101" t="s">
        <v>48</v>
      </c>
      <c r="B7" s="181" t="str">
        <f>'A.13.4'!A3</f>
        <v>FoU-årsverk¹ i 2013, 2017 og 2023 etter fylke, samt etter personalgruppe2 og per 1 000 innbyggere i 2023.</v>
      </c>
      <c r="C7" s="99" t="str">
        <f>'A.13.4'!A1</f>
        <v>Sist oppdatert 07.05.2025</v>
      </c>
    </row>
    <row r="8" spans="1:3" s="172" customFormat="1" x14ac:dyDescent="0.25">
      <c r="A8" s="101" t="s">
        <v>49</v>
      </c>
      <c r="B8" s="181" t="str">
        <f>'A.13.5'!A3</f>
        <v>Totalt FoU-personale, forskere/faglig personale og personale med doktorgrad etter fylke og sektor for utførelse i 2023.</v>
      </c>
      <c r="C8" s="99" t="str">
        <f>'A.13.5'!A1</f>
        <v>Sist oppdatert 07.05.2025</v>
      </c>
    </row>
    <row r="9" spans="1:3" x14ac:dyDescent="0.25">
      <c r="A9" s="101" t="s">
        <v>127</v>
      </c>
      <c r="B9" s="98" t="str">
        <f>'A.13.6a'!A3</f>
        <v>Kvinnelig FoU-personale og forskerpersonale etter fylke og utførende sektor  i 2023.</v>
      </c>
      <c r="C9" s="99" t="str">
        <f>'A.13.6a'!A1</f>
        <v>Sist oppdatert 07.05.2025</v>
      </c>
    </row>
    <row r="10" spans="1:3" x14ac:dyDescent="0.25">
      <c r="A10" s="101" t="s">
        <v>128</v>
      </c>
      <c r="B10" s="98" t="str">
        <f>'A.13.6b'!A3</f>
        <v>Mannlig FoU-personale og forskerpersonale etter fylke og utførende sektor i 2023.</v>
      </c>
      <c r="C10" s="99" t="str">
        <f>'A.13.6b'!A1</f>
        <v>Sist oppdatert 07.05.2025</v>
      </c>
    </row>
    <row r="11" spans="1:3" x14ac:dyDescent="0.25">
      <c r="A11" s="101" t="s">
        <v>85</v>
      </c>
      <c r="B11" s="98" t="str">
        <f>'A.13.7a'!A3</f>
        <v>Hovedtall for næringslivets FoU-virksomhet etter fylke i 2023.</v>
      </c>
      <c r="C11" s="99" t="str">
        <f>'A.13.7a'!A1</f>
        <v>Sist oppdatert 06.05.2025</v>
      </c>
    </row>
    <row r="12" spans="1:3" x14ac:dyDescent="0.25">
      <c r="A12" s="101" t="s">
        <v>86</v>
      </c>
      <c r="B12" s="98" t="str">
        <f>'A.13.7b'!A3</f>
        <v>Hovedtall for instituttsektorens FoU-virksomhet etter fylke i 2023.</v>
      </c>
      <c r="C12" s="99" t="str">
        <f>'A.13.7b'!A1</f>
        <v>Sist oppdatert 07.05.2025</v>
      </c>
    </row>
    <row r="13" spans="1:3" x14ac:dyDescent="0.25">
      <c r="A13" s="101" t="s">
        <v>87</v>
      </c>
      <c r="B13" s="98" t="str">
        <f>'A.13.7c'!A3</f>
        <v>Hovedtall for universitets- og høgskolesektorens FoU-virksomhet etter fylke i 2023.</v>
      </c>
      <c r="C13" s="99" t="str">
        <f>'A.13.7c'!A1</f>
        <v>Sist oppdatert 07.05.2025</v>
      </c>
    </row>
    <row r="14" spans="1:3" x14ac:dyDescent="0.25">
      <c r="A14" s="101" t="s">
        <v>88</v>
      </c>
      <c r="B14" s="181" t="str">
        <f>'A.13.7d'!A3</f>
        <v>Hovedtall for helseforetakenes FoU-virksomhet etter fylke i 2023.¹</v>
      </c>
      <c r="C14" s="99" t="str">
        <f>'A.13.7d'!A1</f>
        <v>Sist oppdatert 29.07.2025</v>
      </c>
    </row>
    <row r="15" spans="1:3" x14ac:dyDescent="0.25">
      <c r="A15" s="101" t="s">
        <v>50</v>
      </c>
      <c r="B15" s="98" t="str">
        <f>'A.13.8'!A3&amp;'A.13.8'!A4</f>
        <v xml:space="preserve">Antall sysselsatte, forskere/faglig personale per sysselsatt og sysselsatte med høyere utdanning etter fylke i 2023. </v>
      </c>
      <c r="C15" s="99" t="str">
        <f>'A.13.8'!A1</f>
        <v>Sist oppdatert 07.05.2025</v>
      </c>
    </row>
    <row r="16" spans="1:3" x14ac:dyDescent="0.25">
      <c r="A16" s="101" t="s">
        <v>51</v>
      </c>
      <c r="B16" s="98" t="str">
        <f>'A.13.9'!A3</f>
        <v>Næringslivets innovasjonsvirksomhet etter fylke i 2020–2022.</v>
      </c>
      <c r="C16" s="99" t="str">
        <f>'A.13.9'!A1</f>
        <v>Sist oppdatert 22.06.2023</v>
      </c>
    </row>
    <row r="17" spans="1:3" s="172" customFormat="1" x14ac:dyDescent="0.25">
      <c r="A17" s="101" t="s">
        <v>52</v>
      </c>
      <c r="B17" s="181" t="str">
        <f>'A.13.10'!A3</f>
        <v>FoU-utgifter som andel av regionalt nasjonalregnskap etter fylke og utførende sektor¹  i 2023.</v>
      </c>
      <c r="C17" s="183" t="str">
        <f>'A.13.10'!A1</f>
        <v>Sist oppdatert 07.05.2025</v>
      </c>
    </row>
    <row r="18" spans="1:3" x14ac:dyDescent="0.25">
      <c r="A18" s="101" t="s">
        <v>54</v>
      </c>
      <c r="B18" s="98" t="str">
        <f>'A.13.11'!A3</f>
        <v>Totale FoU-utgifter i 2023 etter sektor for utførelse, og FoU-utgifter per innbygger, etter forskningsfondsregion1 og fylke. Mill. kr.</v>
      </c>
      <c r="C18" s="99" t="str">
        <f>'A.13.11'!A1</f>
        <v>Sist oppdatert 07.05.2025</v>
      </c>
    </row>
    <row r="21" spans="1:3" x14ac:dyDescent="0.25">
      <c r="A21" s="334"/>
      <c r="B21" s="334" t="s">
        <v>165</v>
      </c>
    </row>
    <row r="22" spans="1:3" x14ac:dyDescent="0.25">
      <c r="A22" s="334" t="s">
        <v>15</v>
      </c>
      <c r="B22" s="334" t="s">
        <v>166</v>
      </c>
    </row>
    <row r="23" spans="1:3" x14ac:dyDescent="0.25">
      <c r="A23" s="334" t="s">
        <v>167</v>
      </c>
      <c r="B23" s="334" t="s">
        <v>168</v>
      </c>
    </row>
    <row r="24" spans="1:3" x14ac:dyDescent="0.25">
      <c r="A24" s="334" t="s">
        <v>169</v>
      </c>
      <c r="B24" s="334" t="s">
        <v>170</v>
      </c>
    </row>
    <row r="25" spans="1:3" x14ac:dyDescent="0.25">
      <c r="A25" s="334">
        <v>0</v>
      </c>
      <c r="B25" s="334" t="s">
        <v>171</v>
      </c>
    </row>
    <row r="27" spans="1:3" ht="15.6" x14ac:dyDescent="0.3">
      <c r="A27" s="184" t="s">
        <v>131</v>
      </c>
    </row>
    <row r="29" spans="1:3" x14ac:dyDescent="0.25">
      <c r="A29" t="s">
        <v>180</v>
      </c>
    </row>
  </sheetData>
  <hyperlinks>
    <hyperlink ref="A4" display="A.13.1" xr:uid="{00000000-0004-0000-0000-000000000000}"/>
    <hyperlink ref="A5" display="A.13.2" xr:uid="{00000000-0004-0000-0000-000001000000}"/>
    <hyperlink ref="A6" display="A.13.3" xr:uid="{00000000-0004-0000-0000-000002000000}"/>
    <hyperlink ref="A7" display="A.13.4" xr:uid="{00000000-0004-0000-0000-000003000000}"/>
    <hyperlink ref="A8" display="A.13.5" xr:uid="{00000000-0004-0000-0000-000004000000}"/>
    <hyperlink ref="A9" display="A.13.6" xr:uid="{00000000-0004-0000-0000-000005000000}"/>
    <hyperlink ref="A11" display="A.13.7a" xr:uid="{00000000-0004-0000-0000-000006000000}"/>
    <hyperlink ref="A12" display="A.13.7b" xr:uid="{00000000-0004-0000-0000-000007000000}"/>
    <hyperlink ref="A13" display="A.13.7c" xr:uid="{00000000-0004-0000-0000-000008000000}"/>
    <hyperlink ref="A15" display="A.13.8" xr:uid="{00000000-0004-0000-0000-000009000000}"/>
    <hyperlink ref="A16" display="A.13.9" xr:uid="{00000000-0004-0000-0000-00000A000000}"/>
    <hyperlink ref="A17" display="A.13.10" xr:uid="{00000000-0004-0000-0000-00000B000000}"/>
    <hyperlink ref="A14" display="A.13.7d" xr:uid="{00000000-0004-0000-0000-00000C000000}"/>
    <hyperlink ref="A18" display="A.13.11" xr:uid="{00000000-0004-0000-0000-00000D000000}"/>
    <hyperlink ref="A10" display="A.13.6" xr:uid="{5C8994FF-20C9-4E17-8DE2-0539BA86EBB9}"/>
  </hyperlinks>
  <pageMargins left="0.7" right="0.7" top="0.75" bottom="0.75" header="0.3" footer="0.3"/>
  <pageSetup paperSize="9" scale="82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9"/>
    <pageSetUpPr fitToPage="1"/>
  </sheetPr>
  <dimension ref="A1:G21"/>
  <sheetViews>
    <sheetView showGridLines="0" workbookViewId="0">
      <selection activeCell="B8" sqref="B8:B19"/>
    </sheetView>
  </sheetViews>
  <sheetFormatPr defaultColWidth="11.44140625" defaultRowHeight="13.2" x14ac:dyDescent="0.25"/>
  <cols>
    <col min="1" max="1" width="19.33203125" style="72" customWidth="1"/>
    <col min="2" max="6" width="15" style="72" customWidth="1"/>
    <col min="7" max="16384" width="11.44140625" style="72"/>
  </cols>
  <sheetData>
    <row r="1" spans="1:7" x14ac:dyDescent="0.25">
      <c r="A1" s="39" t="s">
        <v>194</v>
      </c>
      <c r="B1" s="73"/>
      <c r="C1" s="73" t="s">
        <v>189</v>
      </c>
      <c r="D1" s="73"/>
      <c r="E1" s="73"/>
      <c r="F1" s="73"/>
    </row>
    <row r="2" spans="1:7" ht="17.399999999999999" x14ac:dyDescent="0.3">
      <c r="A2" s="74" t="s">
        <v>90</v>
      </c>
      <c r="B2" s="76"/>
      <c r="C2" s="76"/>
      <c r="D2" s="76"/>
      <c r="E2" s="76"/>
      <c r="F2" s="76"/>
    </row>
    <row r="3" spans="1:7" ht="15.6" x14ac:dyDescent="0.3">
      <c r="A3" s="77" t="s">
        <v>192</v>
      </c>
      <c r="B3" s="79"/>
      <c r="C3" s="79"/>
      <c r="D3" s="79"/>
      <c r="E3" s="79"/>
      <c r="F3" s="79"/>
    </row>
    <row r="4" spans="1:7" ht="15.6" x14ac:dyDescent="0.3">
      <c r="A4" s="77"/>
      <c r="B4" s="79"/>
      <c r="C4" s="79"/>
      <c r="D4" s="79"/>
      <c r="E4" s="79"/>
      <c r="F4" s="79"/>
    </row>
    <row r="5" spans="1:7" ht="66" x14ac:dyDescent="0.25">
      <c r="A5" s="112" t="s">
        <v>8</v>
      </c>
      <c r="B5" s="113" t="s">
        <v>55</v>
      </c>
      <c r="C5" s="113" t="s">
        <v>25</v>
      </c>
      <c r="D5" s="113" t="s">
        <v>58</v>
      </c>
      <c r="E5" s="113" t="s">
        <v>26</v>
      </c>
      <c r="F5" s="143" t="s">
        <v>57</v>
      </c>
      <c r="G5" s="127"/>
    </row>
    <row r="6" spans="1:7" x14ac:dyDescent="0.25">
      <c r="A6" s="116" t="s">
        <v>56</v>
      </c>
      <c r="B6" s="220">
        <f>SUM(B8:B19)</f>
        <v>17831.300000000003</v>
      </c>
      <c r="C6" s="220">
        <f>SUM(C8:C19)</f>
        <v>14488</v>
      </c>
      <c r="D6" s="220">
        <f>SUM(D8:D19)</f>
        <v>9260</v>
      </c>
      <c r="E6" s="220">
        <f>SUM(E8:E19)</f>
        <v>10518.9</v>
      </c>
      <c r="F6" s="332">
        <f>SUM(F8:F19)</f>
        <v>7184.0000000000009</v>
      </c>
    </row>
    <row r="7" spans="1:7" x14ac:dyDescent="0.25">
      <c r="A7" s="119"/>
      <c r="B7" s="221"/>
      <c r="C7" s="221"/>
      <c r="D7" s="221"/>
      <c r="E7" s="221"/>
      <c r="F7" s="224"/>
    </row>
    <row r="8" spans="1:7" x14ac:dyDescent="0.25">
      <c r="A8" s="48" t="s">
        <v>136</v>
      </c>
      <c r="B8" s="121">
        <v>3566</v>
      </c>
      <c r="C8" s="122">
        <v>3017</v>
      </c>
      <c r="D8" s="122">
        <v>1664</v>
      </c>
      <c r="E8" s="122">
        <v>2180.9</v>
      </c>
      <c r="F8" s="128">
        <v>1307.5</v>
      </c>
    </row>
    <row r="9" spans="1:7" x14ac:dyDescent="0.25">
      <c r="A9" s="48" t="s">
        <v>9</v>
      </c>
      <c r="B9" s="121">
        <v>5064.3999999999996</v>
      </c>
      <c r="C9" s="122">
        <v>4122</v>
      </c>
      <c r="D9" s="122">
        <v>2888</v>
      </c>
      <c r="E9" s="122">
        <v>3076</v>
      </c>
      <c r="F9" s="128">
        <v>2316</v>
      </c>
    </row>
    <row r="10" spans="1:7" x14ac:dyDescent="0.25">
      <c r="A10" s="48" t="s">
        <v>98</v>
      </c>
      <c r="B10" s="121">
        <v>301.7</v>
      </c>
      <c r="C10" s="122">
        <v>420</v>
      </c>
      <c r="D10" s="122">
        <v>259</v>
      </c>
      <c r="E10" s="122">
        <v>230.4</v>
      </c>
      <c r="F10" s="128">
        <v>151.4</v>
      </c>
    </row>
    <row r="11" spans="1:7" x14ac:dyDescent="0.25">
      <c r="A11" s="48" t="s">
        <v>137</v>
      </c>
      <c r="B11" s="121">
        <v>397.9</v>
      </c>
      <c r="C11" s="122">
        <v>431</v>
      </c>
      <c r="D11" s="122">
        <v>289</v>
      </c>
      <c r="E11" s="122">
        <v>253.6</v>
      </c>
      <c r="F11" s="128">
        <v>149</v>
      </c>
    </row>
    <row r="12" spans="1:7" x14ac:dyDescent="0.25">
      <c r="A12" s="48" t="s">
        <v>138</v>
      </c>
      <c r="B12" s="121">
        <v>325.7</v>
      </c>
      <c r="C12" s="122">
        <v>369</v>
      </c>
      <c r="D12" s="122">
        <v>269</v>
      </c>
      <c r="E12" s="122">
        <v>194.39999999999998</v>
      </c>
      <c r="F12" s="128">
        <v>136.6</v>
      </c>
    </row>
    <row r="13" spans="1:7" x14ac:dyDescent="0.25">
      <c r="A13" s="48" t="s">
        <v>11</v>
      </c>
      <c r="B13" s="121">
        <v>401.2</v>
      </c>
      <c r="C13" s="122">
        <v>347</v>
      </c>
      <c r="D13" s="122">
        <v>216</v>
      </c>
      <c r="E13" s="122">
        <v>251.89999999999998</v>
      </c>
      <c r="F13" s="128">
        <v>168.6</v>
      </c>
    </row>
    <row r="14" spans="1:7" x14ac:dyDescent="0.25">
      <c r="A14" s="48" t="s">
        <v>139</v>
      </c>
      <c r="B14" s="121">
        <v>2558.9</v>
      </c>
      <c r="C14" s="122">
        <v>1997</v>
      </c>
      <c r="D14" s="122">
        <v>1079</v>
      </c>
      <c r="E14" s="122">
        <v>1531</v>
      </c>
      <c r="F14" s="128">
        <v>921.9</v>
      </c>
    </row>
    <row r="15" spans="1:7" x14ac:dyDescent="0.25">
      <c r="A15" s="48" t="s">
        <v>12</v>
      </c>
      <c r="B15" s="121">
        <v>212.6</v>
      </c>
      <c r="C15" s="122">
        <v>226</v>
      </c>
      <c r="D15" s="122">
        <v>172</v>
      </c>
      <c r="E15" s="122">
        <v>148</v>
      </c>
      <c r="F15" s="128">
        <v>104.1</v>
      </c>
    </row>
    <row r="16" spans="1:7" x14ac:dyDescent="0.25">
      <c r="A16" s="48" t="s">
        <v>124</v>
      </c>
      <c r="B16" s="121">
        <v>3863.1</v>
      </c>
      <c r="C16" s="122">
        <v>2384</v>
      </c>
      <c r="D16" s="122">
        <v>1691</v>
      </c>
      <c r="E16" s="122">
        <v>1998.9</v>
      </c>
      <c r="F16" s="128">
        <v>1473.3</v>
      </c>
    </row>
    <row r="17" spans="1:6" x14ac:dyDescent="0.25">
      <c r="A17" s="48" t="s">
        <v>13</v>
      </c>
      <c r="B17" s="121">
        <v>170.9</v>
      </c>
      <c r="C17" s="122">
        <v>395</v>
      </c>
      <c r="D17" s="122">
        <v>268</v>
      </c>
      <c r="E17" s="122">
        <v>123.5</v>
      </c>
      <c r="F17" s="128">
        <v>91.6</v>
      </c>
    </row>
    <row r="18" spans="1:6" x14ac:dyDescent="0.25">
      <c r="A18" s="48" t="s">
        <v>140</v>
      </c>
      <c r="B18" s="121">
        <v>897.7</v>
      </c>
      <c r="C18" s="122">
        <v>753</v>
      </c>
      <c r="D18" s="122">
        <v>465</v>
      </c>
      <c r="E18" s="122">
        <v>501.6</v>
      </c>
      <c r="F18" s="128">
        <v>341.2</v>
      </c>
    </row>
    <row r="19" spans="1:6" x14ac:dyDescent="0.25">
      <c r="A19" s="48" t="s">
        <v>23</v>
      </c>
      <c r="B19" s="121">
        <v>71.2</v>
      </c>
      <c r="C19" s="122">
        <v>27</v>
      </c>
      <c r="D19" s="122" t="s">
        <v>15</v>
      </c>
      <c r="E19" s="122">
        <v>28.700000000000003</v>
      </c>
      <c r="F19" s="128">
        <v>22.8</v>
      </c>
    </row>
    <row r="20" spans="1:6" x14ac:dyDescent="0.25">
      <c r="A20" s="81"/>
      <c r="B20" s="51"/>
      <c r="C20" s="146"/>
      <c r="D20" s="146"/>
      <c r="E20" s="146"/>
      <c r="F20" s="146"/>
    </row>
    <row r="21" spans="1:6" x14ac:dyDescent="0.25">
      <c r="A21" s="57" t="s">
        <v>161</v>
      </c>
      <c r="B21" s="123"/>
      <c r="C21" s="123"/>
      <c r="D21" s="123"/>
      <c r="E21" s="123"/>
      <c r="F21" s="123"/>
    </row>
  </sheetData>
  <pageMargins left="0.7" right="0.7" top="0.75" bottom="0.75" header="0.3" footer="0.3"/>
  <pageSetup paperSize="9" orientation="landscape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9"/>
    <pageSetUpPr fitToPage="1"/>
  </sheetPr>
  <dimension ref="A1:Q28"/>
  <sheetViews>
    <sheetView showGridLines="0" workbookViewId="0">
      <selection activeCell="B8" sqref="B8:B19"/>
    </sheetView>
  </sheetViews>
  <sheetFormatPr defaultColWidth="11.44140625" defaultRowHeight="13.2" x14ac:dyDescent="0.25"/>
  <cols>
    <col min="1" max="1" width="19.33203125" style="72" customWidth="1"/>
    <col min="2" max="6" width="15" style="72" customWidth="1"/>
    <col min="7" max="11" width="11.44140625" style="72"/>
    <col min="12" max="14" width="12.33203125" style="72" bestFit="1" customWidth="1"/>
    <col min="15" max="15" width="12.44140625" style="72" customWidth="1"/>
    <col min="16" max="16384" width="11.44140625" style="72"/>
  </cols>
  <sheetData>
    <row r="1" spans="1:17" x14ac:dyDescent="0.25">
      <c r="A1" s="39" t="s">
        <v>194</v>
      </c>
      <c r="B1" s="73"/>
      <c r="C1" s="73" t="s">
        <v>189</v>
      </c>
      <c r="D1" s="73"/>
      <c r="E1" s="73"/>
      <c r="F1" s="73"/>
    </row>
    <row r="2" spans="1:17" ht="17.399999999999999" x14ac:dyDescent="0.3">
      <c r="A2" s="74" t="s">
        <v>91</v>
      </c>
      <c r="B2" s="76"/>
      <c r="C2" s="76"/>
      <c r="D2" s="76"/>
      <c r="E2" s="76"/>
      <c r="F2" s="76"/>
    </row>
    <row r="3" spans="1:17" ht="15.6" x14ac:dyDescent="0.3">
      <c r="A3" s="77" t="s">
        <v>183</v>
      </c>
      <c r="B3" s="79"/>
      <c r="C3" s="79"/>
      <c r="D3" s="79"/>
      <c r="E3" s="79"/>
      <c r="F3" s="79"/>
    </row>
    <row r="4" spans="1:17" ht="15.6" x14ac:dyDescent="0.3">
      <c r="A4" s="77"/>
      <c r="B4" s="79"/>
      <c r="C4" s="79"/>
      <c r="D4" s="79"/>
      <c r="E4" s="79"/>
      <c r="F4" s="79"/>
    </row>
    <row r="5" spans="1:17" ht="66" x14ac:dyDescent="0.25">
      <c r="A5" s="112" t="s">
        <v>8</v>
      </c>
      <c r="B5" s="113" t="s">
        <v>55</v>
      </c>
      <c r="C5" s="113" t="s">
        <v>25</v>
      </c>
      <c r="D5" s="113" t="s">
        <v>58</v>
      </c>
      <c r="E5" s="113" t="s">
        <v>26</v>
      </c>
      <c r="F5" s="143" t="s">
        <v>57</v>
      </c>
      <c r="G5" s="127"/>
      <c r="H5" s="125"/>
    </row>
    <row r="6" spans="1:17" x14ac:dyDescent="0.25">
      <c r="A6" s="116" t="s">
        <v>56</v>
      </c>
      <c r="B6" s="319">
        <f>SUM(B8:B19)</f>
        <v>29575.799999999996</v>
      </c>
      <c r="C6" s="319">
        <f>SUM(C8:C19)</f>
        <v>41345</v>
      </c>
      <c r="D6" s="319">
        <f t="shared" ref="D6:F6" si="0">SUM(D8:D19)</f>
        <v>31134</v>
      </c>
      <c r="E6" s="319">
        <f t="shared" si="0"/>
        <v>17409</v>
      </c>
      <c r="F6" s="342">
        <f t="shared" si="0"/>
        <v>13993</v>
      </c>
      <c r="H6" s="214"/>
      <c r="I6" s="214"/>
      <c r="L6" s="215"/>
      <c r="M6" s="215"/>
      <c r="N6" s="216"/>
      <c r="O6" s="216"/>
    </row>
    <row r="7" spans="1:17" x14ac:dyDescent="0.25">
      <c r="A7" s="119"/>
      <c r="B7" s="120"/>
      <c r="C7" s="120"/>
      <c r="D7" s="120"/>
      <c r="E7" s="120"/>
      <c r="F7" s="317"/>
      <c r="L7" s="215"/>
      <c r="M7" s="215"/>
      <c r="N7" s="216"/>
      <c r="O7" s="216"/>
    </row>
    <row r="8" spans="1:17" x14ac:dyDescent="0.25">
      <c r="A8" s="48" t="s">
        <v>136</v>
      </c>
      <c r="B8" s="244">
        <v>2138.5</v>
      </c>
      <c r="C8" s="244">
        <v>3100</v>
      </c>
      <c r="D8" s="288">
        <v>2342</v>
      </c>
      <c r="E8" s="122">
        <v>1303</v>
      </c>
      <c r="F8" s="325">
        <v>1027</v>
      </c>
      <c r="H8"/>
      <c r="I8" s="214"/>
      <c r="L8" s="215"/>
      <c r="M8" s="215"/>
      <c r="N8" s="216"/>
      <c r="O8" s="216"/>
    </row>
    <row r="9" spans="1:17" x14ac:dyDescent="0.25">
      <c r="A9" s="48" t="s">
        <v>9</v>
      </c>
      <c r="B9" s="244">
        <v>10893.7</v>
      </c>
      <c r="C9" s="244">
        <v>13453</v>
      </c>
      <c r="D9" s="288">
        <v>9779</v>
      </c>
      <c r="E9" s="122">
        <v>6145</v>
      </c>
      <c r="F9" s="325">
        <v>4632</v>
      </c>
      <c r="H9"/>
      <c r="I9" s="214"/>
      <c r="L9" s="215"/>
      <c r="M9" s="215"/>
      <c r="N9" s="216"/>
      <c r="O9" s="216"/>
    </row>
    <row r="10" spans="1:17" x14ac:dyDescent="0.25">
      <c r="A10" s="48" t="s">
        <v>98</v>
      </c>
      <c r="B10" s="244">
        <v>610.4</v>
      </c>
      <c r="C10" s="244">
        <v>1268</v>
      </c>
      <c r="D10" s="288">
        <v>1028</v>
      </c>
      <c r="E10" s="122">
        <v>369</v>
      </c>
      <c r="F10" s="325">
        <v>336</v>
      </c>
      <c r="H10"/>
      <c r="I10" s="214"/>
      <c r="L10" s="215"/>
      <c r="M10" s="215"/>
      <c r="N10" s="216"/>
      <c r="O10" s="216"/>
    </row>
    <row r="11" spans="1:17" x14ac:dyDescent="0.25">
      <c r="A11" s="48" t="s">
        <v>137</v>
      </c>
      <c r="B11" s="244">
        <v>473.4</v>
      </c>
      <c r="C11" s="244">
        <v>897</v>
      </c>
      <c r="D11" s="288">
        <v>845</v>
      </c>
      <c r="E11" s="122">
        <v>344</v>
      </c>
      <c r="F11" s="325">
        <v>332</v>
      </c>
      <c r="H11"/>
      <c r="I11" s="214"/>
      <c r="L11" s="215"/>
      <c r="M11" s="215"/>
      <c r="N11" s="216"/>
      <c r="O11" s="216"/>
    </row>
    <row r="12" spans="1:17" x14ac:dyDescent="0.25">
      <c r="A12" s="48" t="s">
        <v>138</v>
      </c>
      <c r="B12" s="289">
        <v>616</v>
      </c>
      <c r="C12" s="244">
        <v>1260</v>
      </c>
      <c r="D12" s="288">
        <v>1011</v>
      </c>
      <c r="E12" s="122">
        <v>407</v>
      </c>
      <c r="F12" s="325">
        <v>377</v>
      </c>
      <c r="H12"/>
      <c r="I12" s="214"/>
      <c r="L12" s="215"/>
      <c r="M12" s="215"/>
      <c r="N12" s="216"/>
      <c r="O12" s="216"/>
    </row>
    <row r="13" spans="1:17" x14ac:dyDescent="0.25">
      <c r="A13" s="48" t="s">
        <v>11</v>
      </c>
      <c r="B13" s="244">
        <v>1140.7</v>
      </c>
      <c r="C13" s="244">
        <v>1992</v>
      </c>
      <c r="D13" s="288">
        <v>1551</v>
      </c>
      <c r="E13" s="122">
        <v>800</v>
      </c>
      <c r="F13" s="325">
        <v>680</v>
      </c>
      <c r="H13"/>
      <c r="I13" s="214"/>
      <c r="L13" s="215"/>
      <c r="M13" s="215"/>
      <c r="N13" s="216"/>
      <c r="O13" s="216"/>
    </row>
    <row r="14" spans="1:17" x14ac:dyDescent="0.25">
      <c r="A14" s="48" t="s">
        <v>139</v>
      </c>
      <c r="B14" s="244">
        <v>4611.5</v>
      </c>
      <c r="C14" s="244">
        <v>6791</v>
      </c>
      <c r="D14" s="288">
        <v>4983</v>
      </c>
      <c r="E14" s="122">
        <v>2693</v>
      </c>
      <c r="F14" s="325">
        <v>2109</v>
      </c>
      <c r="H14"/>
      <c r="I14" s="214"/>
      <c r="L14" s="215"/>
      <c r="M14" s="215"/>
      <c r="N14" s="216"/>
      <c r="O14" s="216"/>
    </row>
    <row r="15" spans="1:17" x14ac:dyDescent="0.25">
      <c r="A15" s="48" t="s">
        <v>12</v>
      </c>
      <c r="B15" s="244">
        <v>407.1</v>
      </c>
      <c r="C15" s="244">
        <v>767</v>
      </c>
      <c r="D15" s="288">
        <v>654</v>
      </c>
      <c r="E15" s="122">
        <v>247</v>
      </c>
      <c r="F15" s="325">
        <v>230</v>
      </c>
      <c r="H15"/>
      <c r="I15" s="214"/>
      <c r="L15" s="215"/>
      <c r="M15" s="215"/>
      <c r="N15" s="216"/>
      <c r="O15" s="216"/>
      <c r="P15" s="217"/>
      <c r="Q15" s="217"/>
    </row>
    <row r="16" spans="1:17" x14ac:dyDescent="0.25">
      <c r="A16" s="48" t="s">
        <v>124</v>
      </c>
      <c r="B16" s="244">
        <v>5942.3</v>
      </c>
      <c r="C16" s="244">
        <v>7279</v>
      </c>
      <c r="D16" s="288">
        <v>5581</v>
      </c>
      <c r="E16" s="122">
        <v>3263</v>
      </c>
      <c r="F16" s="325">
        <v>2782</v>
      </c>
      <c r="H16" s="144"/>
      <c r="I16" s="214"/>
      <c r="L16" s="215"/>
      <c r="M16" s="215"/>
      <c r="N16" s="216"/>
      <c r="O16" s="216"/>
    </row>
    <row r="17" spans="1:15" x14ac:dyDescent="0.25">
      <c r="A17" s="48" t="s">
        <v>13</v>
      </c>
      <c r="B17" s="335">
        <v>635.29999999999995</v>
      </c>
      <c r="C17" s="244">
        <v>1114</v>
      </c>
      <c r="D17" s="288">
        <v>871</v>
      </c>
      <c r="E17" s="122">
        <v>398</v>
      </c>
      <c r="F17" s="325">
        <v>355</v>
      </c>
      <c r="H17" s="144"/>
      <c r="I17" s="214"/>
      <c r="L17" s="215"/>
      <c r="M17" s="215"/>
      <c r="N17" s="216"/>
      <c r="O17" s="216"/>
    </row>
    <row r="18" spans="1:15" x14ac:dyDescent="0.25">
      <c r="A18" s="48" t="s">
        <v>140</v>
      </c>
      <c r="B18" s="335">
        <v>2026.1</v>
      </c>
      <c r="C18" s="244">
        <v>3365</v>
      </c>
      <c r="D18" s="288">
        <v>2439</v>
      </c>
      <c r="E18" s="122">
        <v>1408</v>
      </c>
      <c r="F18" s="325">
        <v>1103</v>
      </c>
      <c r="H18" s="144"/>
      <c r="I18" s="214"/>
      <c r="L18" s="215"/>
      <c r="M18" s="215"/>
      <c r="N18" s="216"/>
      <c r="O18" s="216"/>
    </row>
    <row r="19" spans="1:15" x14ac:dyDescent="0.25">
      <c r="A19" s="48" t="s">
        <v>23</v>
      </c>
      <c r="B19" s="335">
        <v>80.8</v>
      </c>
      <c r="C19" s="244">
        <v>59</v>
      </c>
      <c r="D19" s="315">
        <v>50</v>
      </c>
      <c r="E19" s="122">
        <v>32</v>
      </c>
      <c r="F19" s="325">
        <v>30</v>
      </c>
      <c r="H19" s="144"/>
      <c r="I19" s="214"/>
      <c r="L19" s="215"/>
      <c r="M19" s="215"/>
      <c r="N19" s="216"/>
      <c r="O19" s="216"/>
    </row>
    <row r="20" spans="1:15" x14ac:dyDescent="0.25">
      <c r="A20" s="81"/>
      <c r="B20" s="51"/>
      <c r="C20" s="146"/>
      <c r="D20" s="146"/>
      <c r="E20" s="146"/>
      <c r="F20" s="147"/>
      <c r="H20" s="144"/>
      <c r="L20" s="215"/>
      <c r="M20" s="215"/>
      <c r="N20" s="215"/>
      <c r="O20" s="215"/>
    </row>
    <row r="21" spans="1:15" x14ac:dyDescent="0.25">
      <c r="A21" s="57" t="s">
        <v>161</v>
      </c>
      <c r="B21" s="123"/>
      <c r="C21" s="123"/>
      <c r="D21" s="123"/>
      <c r="E21" s="123"/>
      <c r="F21" s="123"/>
      <c r="L21" s="215"/>
      <c r="M21" s="215"/>
      <c r="N21" s="215"/>
      <c r="O21" s="215"/>
    </row>
    <row r="22" spans="1:15" x14ac:dyDescent="0.25">
      <c r="B22" s="123"/>
      <c r="C22" s="123"/>
      <c r="D22" s="123"/>
      <c r="E22" s="123"/>
      <c r="F22" s="123"/>
    </row>
    <row r="25" spans="1:15" x14ac:dyDescent="0.25">
      <c r="B25" s="144"/>
    </row>
    <row r="26" spans="1:15" x14ac:dyDescent="0.25">
      <c r="B26" s="144"/>
    </row>
    <row r="27" spans="1:15" x14ac:dyDescent="0.25">
      <c r="B27" s="144"/>
    </row>
    <row r="28" spans="1:15" x14ac:dyDescent="0.25">
      <c r="B28" s="144"/>
    </row>
  </sheetData>
  <pageMargins left="0.7" right="0.7" top="0.75" bottom="0.75" header="0.3" footer="0.3"/>
  <pageSetup paperSize="9" orientation="landscape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9"/>
    <pageSetUpPr fitToPage="1"/>
  </sheetPr>
  <dimension ref="A1:H41"/>
  <sheetViews>
    <sheetView showGridLines="0" workbookViewId="0">
      <selection activeCell="C1" sqref="C1"/>
    </sheetView>
  </sheetViews>
  <sheetFormatPr defaultColWidth="11.44140625" defaultRowHeight="13.2" x14ac:dyDescent="0.25"/>
  <cols>
    <col min="1" max="1" width="19.33203125" style="72" customWidth="1"/>
    <col min="2" max="6" width="15" style="72" customWidth="1"/>
    <col min="7" max="16384" width="11.44140625" style="72"/>
  </cols>
  <sheetData>
    <row r="1" spans="1:8" x14ac:dyDescent="0.25">
      <c r="A1" s="39" t="s">
        <v>205</v>
      </c>
      <c r="B1" s="73"/>
      <c r="C1" s="73" t="s">
        <v>189</v>
      </c>
      <c r="D1" s="73"/>
      <c r="E1" s="73"/>
      <c r="F1" s="73"/>
    </row>
    <row r="2" spans="1:8" ht="17.399999999999999" x14ac:dyDescent="0.3">
      <c r="A2" s="74" t="s">
        <v>92</v>
      </c>
      <c r="B2" s="76"/>
      <c r="C2" s="76"/>
      <c r="D2" s="76"/>
      <c r="E2" s="76"/>
      <c r="F2" s="76"/>
    </row>
    <row r="3" spans="1:8" ht="15.6" x14ac:dyDescent="0.3">
      <c r="A3" s="77" t="s">
        <v>184</v>
      </c>
      <c r="B3" s="79"/>
      <c r="C3" s="79"/>
      <c r="D3" s="79"/>
      <c r="E3" s="79"/>
      <c r="F3" s="79"/>
    </row>
    <row r="4" spans="1:8" ht="15.6" x14ac:dyDescent="0.3">
      <c r="A4" s="77"/>
      <c r="B4" s="79"/>
      <c r="C4" s="79"/>
      <c r="D4" s="79"/>
      <c r="E4" s="79"/>
      <c r="F4" s="79"/>
    </row>
    <row r="5" spans="1:8" ht="66" x14ac:dyDescent="0.25">
      <c r="A5" s="112" t="s">
        <v>8</v>
      </c>
      <c r="B5" s="113" t="s">
        <v>55</v>
      </c>
      <c r="C5" s="113" t="s">
        <v>25</v>
      </c>
      <c r="D5" s="113" t="s">
        <v>58</v>
      </c>
      <c r="E5" s="113" t="s">
        <v>26</v>
      </c>
      <c r="F5" s="143" t="s">
        <v>57</v>
      </c>
      <c r="G5" s="127"/>
    </row>
    <row r="6" spans="1:8" x14ac:dyDescent="0.25">
      <c r="A6" s="116" t="s">
        <v>56</v>
      </c>
      <c r="B6" s="220">
        <f>SUM(B8:B19)</f>
        <v>6006.2000000000007</v>
      </c>
      <c r="C6" s="220">
        <f t="shared" ref="C6:F6" si="0">SUM(C8:C19)</f>
        <v>8071</v>
      </c>
      <c r="D6" s="220">
        <f t="shared" si="0"/>
        <v>5326</v>
      </c>
      <c r="E6" s="220">
        <f t="shared" si="0"/>
        <v>3994.0829999999996</v>
      </c>
      <c r="F6" s="343">
        <f t="shared" si="0"/>
        <v>2208.9719999999998</v>
      </c>
      <c r="H6"/>
    </row>
    <row r="7" spans="1:8" x14ac:dyDescent="0.25">
      <c r="A7" s="119"/>
      <c r="B7" s="221"/>
      <c r="C7" s="221"/>
      <c r="D7" s="221"/>
      <c r="E7" s="221"/>
      <c r="F7" s="224"/>
      <c r="H7"/>
    </row>
    <row r="8" spans="1:8" x14ac:dyDescent="0.25">
      <c r="A8" s="48" t="s">
        <v>136</v>
      </c>
      <c r="B8" s="301">
        <v>709.2</v>
      </c>
      <c r="C8" s="302">
        <v>822</v>
      </c>
      <c r="D8" s="302">
        <v>506</v>
      </c>
      <c r="E8" s="302">
        <v>456.29300000000001</v>
      </c>
      <c r="F8" s="303">
        <v>279.78199999999998</v>
      </c>
      <c r="H8"/>
    </row>
    <row r="9" spans="1:8" x14ac:dyDescent="0.25">
      <c r="A9" s="48" t="s">
        <v>9</v>
      </c>
      <c r="B9" s="301">
        <v>2833</v>
      </c>
      <c r="C9" s="302">
        <v>3273</v>
      </c>
      <c r="D9" s="302">
        <v>2178</v>
      </c>
      <c r="E9" s="302">
        <v>1909.07</v>
      </c>
      <c r="F9" s="303">
        <v>1029.97</v>
      </c>
      <c r="G9" s="144"/>
      <c r="H9"/>
    </row>
    <row r="10" spans="1:8" x14ac:dyDescent="0.25">
      <c r="A10" s="48" t="s">
        <v>98</v>
      </c>
      <c r="B10" s="301">
        <v>118.5</v>
      </c>
      <c r="C10" s="302">
        <v>225</v>
      </c>
      <c r="D10" s="302">
        <v>131</v>
      </c>
      <c r="E10" s="302">
        <v>106.08</v>
      </c>
      <c r="F10" s="303">
        <v>65.739999999999995</v>
      </c>
      <c r="H10"/>
    </row>
    <row r="11" spans="1:8" x14ac:dyDescent="0.25">
      <c r="A11" s="48" t="s">
        <v>137</v>
      </c>
      <c r="B11" s="301">
        <v>186.9</v>
      </c>
      <c r="C11" s="302">
        <v>279</v>
      </c>
      <c r="D11" s="302">
        <v>173</v>
      </c>
      <c r="E11" s="302">
        <v>126.27</v>
      </c>
      <c r="F11" s="303">
        <v>55.43</v>
      </c>
      <c r="G11" s="144"/>
      <c r="H11"/>
    </row>
    <row r="12" spans="1:8" x14ac:dyDescent="0.25">
      <c r="A12" s="48" t="s">
        <v>138</v>
      </c>
      <c r="B12" s="301">
        <v>114</v>
      </c>
      <c r="C12" s="302">
        <v>164</v>
      </c>
      <c r="D12" s="302">
        <v>128</v>
      </c>
      <c r="E12" s="302">
        <v>64.3</v>
      </c>
      <c r="F12" s="303">
        <v>49.1</v>
      </c>
      <c r="H12"/>
    </row>
    <row r="13" spans="1:8" x14ac:dyDescent="0.25">
      <c r="A13" s="48" t="s">
        <v>11</v>
      </c>
      <c r="B13" s="301">
        <v>236</v>
      </c>
      <c r="C13" s="302">
        <v>401</v>
      </c>
      <c r="D13" s="302">
        <v>280</v>
      </c>
      <c r="E13" s="302">
        <v>190.41</v>
      </c>
      <c r="F13" s="303">
        <v>111.32</v>
      </c>
      <c r="G13" s="144"/>
      <c r="H13"/>
    </row>
    <row r="14" spans="1:8" x14ac:dyDescent="0.25">
      <c r="A14" s="48" t="s">
        <v>139</v>
      </c>
      <c r="B14" s="301">
        <v>955.5</v>
      </c>
      <c r="C14" s="302">
        <v>1440</v>
      </c>
      <c r="D14" s="302">
        <v>935</v>
      </c>
      <c r="E14" s="302">
        <v>552.87</v>
      </c>
      <c r="F14" s="303">
        <v>279.8</v>
      </c>
      <c r="H14"/>
    </row>
    <row r="15" spans="1:8" x14ac:dyDescent="0.25">
      <c r="A15" s="48" t="s">
        <v>12</v>
      </c>
      <c r="B15" s="301">
        <v>36.5</v>
      </c>
      <c r="C15" s="302">
        <v>70</v>
      </c>
      <c r="D15" s="302">
        <v>54</v>
      </c>
      <c r="E15" s="302">
        <v>29.63</v>
      </c>
      <c r="F15" s="303">
        <v>17.170000000000002</v>
      </c>
      <c r="H15"/>
    </row>
    <row r="16" spans="1:8" x14ac:dyDescent="0.25">
      <c r="A16" s="48" t="s">
        <v>124</v>
      </c>
      <c r="B16" s="301">
        <v>426.3</v>
      </c>
      <c r="C16" s="302">
        <v>726</v>
      </c>
      <c r="D16" s="302">
        <v>494</v>
      </c>
      <c r="E16" s="302">
        <v>255.3</v>
      </c>
      <c r="F16" s="303">
        <v>129.25</v>
      </c>
      <c r="H16"/>
    </row>
    <row r="17" spans="1:8" x14ac:dyDescent="0.25">
      <c r="A17" s="48" t="s">
        <v>13</v>
      </c>
      <c r="B17" s="301">
        <v>63.8</v>
      </c>
      <c r="C17" s="302">
        <v>255</v>
      </c>
      <c r="D17" s="302">
        <v>146</v>
      </c>
      <c r="E17" s="302">
        <v>52.18</v>
      </c>
      <c r="F17" s="303">
        <v>31.23</v>
      </c>
      <c r="H17"/>
    </row>
    <row r="18" spans="1:8" x14ac:dyDescent="0.25">
      <c r="A18" s="48" t="s">
        <v>140</v>
      </c>
      <c r="B18" s="301">
        <v>326.5</v>
      </c>
      <c r="C18" s="302">
        <v>416</v>
      </c>
      <c r="D18" s="302">
        <v>301</v>
      </c>
      <c r="E18" s="302">
        <v>251.68</v>
      </c>
      <c r="F18" s="303">
        <v>160.18</v>
      </c>
      <c r="H18"/>
    </row>
    <row r="19" spans="1:8" x14ac:dyDescent="0.25">
      <c r="A19" s="48" t="s">
        <v>23</v>
      </c>
      <c r="B19" s="302" t="s">
        <v>15</v>
      </c>
      <c r="C19" s="302" t="s">
        <v>15</v>
      </c>
      <c r="D19" s="302" t="s">
        <v>15</v>
      </c>
      <c r="E19" s="302" t="s">
        <v>15</v>
      </c>
      <c r="F19" s="303" t="s">
        <v>15</v>
      </c>
      <c r="H19"/>
    </row>
    <row r="20" spans="1:8" x14ac:dyDescent="0.25">
      <c r="A20" s="81"/>
      <c r="B20" s="277"/>
      <c r="C20" s="229"/>
      <c r="D20" s="229"/>
      <c r="E20" s="229"/>
      <c r="F20" s="229"/>
      <c r="H20"/>
    </row>
    <row r="21" spans="1:8" x14ac:dyDescent="0.25">
      <c r="A21" s="153" t="s">
        <v>125</v>
      </c>
      <c r="B21" s="51"/>
      <c r="C21" s="146"/>
      <c r="D21" s="146"/>
      <c r="E21" s="229"/>
      <c r="F21" s="229"/>
    </row>
    <row r="22" spans="1:8" x14ac:dyDescent="0.25">
      <c r="A22" s="57" t="s">
        <v>161</v>
      </c>
      <c r="B22" s="51"/>
      <c r="C22" s="146"/>
      <c r="D22" s="146"/>
      <c r="E22" s="146"/>
      <c r="F22" s="146"/>
    </row>
    <row r="23" spans="1:8" x14ac:dyDescent="0.25">
      <c r="C23"/>
      <c r="D23"/>
    </row>
    <row r="24" spans="1:8" x14ac:dyDescent="0.25">
      <c r="A24" s="225"/>
      <c r="B24" s="226"/>
      <c r="C24" s="226"/>
      <c r="D24" s="226"/>
      <c r="E24" s="225"/>
      <c r="F24" s="225"/>
    </row>
    <row r="25" spans="1:8" x14ac:dyDescent="0.25">
      <c r="A25" s="225"/>
      <c r="B25" s="226"/>
      <c r="C25" s="226"/>
      <c r="D25" s="226"/>
      <c r="E25" s="225"/>
      <c r="F25" s="225"/>
    </row>
    <row r="26" spans="1:8" x14ac:dyDescent="0.25">
      <c r="A26" s="225"/>
      <c r="B26" s="226"/>
      <c r="C26" s="226"/>
      <c r="D26" s="226"/>
      <c r="E26" s="225"/>
      <c r="F26" s="225"/>
    </row>
    <row r="27" spans="1:8" x14ac:dyDescent="0.25">
      <c r="A27" s="225"/>
      <c r="B27" s="226"/>
      <c r="C27" s="226"/>
      <c r="D27" s="226"/>
      <c r="E27" s="225"/>
      <c r="F27" s="225"/>
    </row>
    <row r="28" spans="1:8" x14ac:dyDescent="0.25">
      <c r="A28" s="225"/>
      <c r="B28" s="226"/>
      <c r="C28" s="226"/>
      <c r="D28" s="226"/>
      <c r="E28" s="225"/>
      <c r="F28" s="225"/>
    </row>
    <row r="29" spans="1:8" x14ac:dyDescent="0.25">
      <c r="A29" s="225"/>
      <c r="B29" s="226"/>
      <c r="C29" s="226"/>
      <c r="D29" s="226"/>
      <c r="E29" s="225"/>
      <c r="F29" s="225"/>
    </row>
    <row r="30" spans="1:8" x14ac:dyDescent="0.25">
      <c r="A30" s="225"/>
      <c r="B30" s="226"/>
      <c r="C30" s="226"/>
      <c r="D30" s="226"/>
      <c r="E30" s="225"/>
      <c r="F30" s="225"/>
    </row>
    <row r="31" spans="1:8" x14ac:dyDescent="0.25">
      <c r="A31" s="225"/>
      <c r="B31" s="226"/>
      <c r="C31" s="226"/>
      <c r="D31" s="226"/>
      <c r="E31" s="225"/>
      <c r="F31" s="225"/>
    </row>
    <row r="32" spans="1:8" x14ac:dyDescent="0.25">
      <c r="A32" s="225"/>
      <c r="B32" s="226"/>
      <c r="C32" s="226"/>
      <c r="D32" s="226"/>
      <c r="E32" s="225"/>
      <c r="F32" s="225"/>
    </row>
    <row r="33" spans="1:6" x14ac:dyDescent="0.25">
      <c r="A33" s="225"/>
      <c r="B33" s="226"/>
      <c r="C33" s="226"/>
      <c r="D33" s="226"/>
      <c r="E33" s="225"/>
      <c r="F33" s="225"/>
    </row>
    <row r="34" spans="1:6" x14ac:dyDescent="0.25">
      <c r="A34" s="225"/>
      <c r="B34" s="226"/>
      <c r="C34" s="226"/>
      <c r="D34" s="226"/>
      <c r="E34" s="225"/>
      <c r="F34" s="225"/>
    </row>
    <row r="35" spans="1:6" x14ac:dyDescent="0.25">
      <c r="A35" s="225"/>
      <c r="B35" s="226"/>
      <c r="C35" s="226"/>
      <c r="D35" s="226"/>
      <c r="E35" s="225"/>
      <c r="F35" s="225"/>
    </row>
    <row r="36" spans="1:6" x14ac:dyDescent="0.25">
      <c r="A36" s="225"/>
      <c r="B36" s="226"/>
      <c r="C36" s="226"/>
      <c r="D36" s="226"/>
      <c r="E36" s="225"/>
      <c r="F36" s="225"/>
    </row>
    <row r="37" spans="1:6" x14ac:dyDescent="0.25">
      <c r="A37" s="225"/>
      <c r="B37" s="226"/>
      <c r="C37" s="226"/>
      <c r="D37" s="226"/>
      <c r="E37" s="225"/>
      <c r="F37" s="225"/>
    </row>
    <row r="38" spans="1:6" x14ac:dyDescent="0.25">
      <c r="A38" s="225"/>
      <c r="B38" s="226"/>
      <c r="C38" s="226"/>
      <c r="D38" s="226"/>
      <c r="E38" s="225"/>
      <c r="F38" s="225"/>
    </row>
    <row r="39" spans="1:6" x14ac:dyDescent="0.25">
      <c r="A39" s="225"/>
      <c r="B39" s="226"/>
      <c r="C39" s="226"/>
      <c r="D39" s="226"/>
      <c r="E39" s="225"/>
      <c r="F39" s="225"/>
    </row>
    <row r="40" spans="1:6" x14ac:dyDescent="0.25">
      <c r="A40" s="225"/>
      <c r="B40" s="226"/>
      <c r="C40" s="226"/>
      <c r="D40" s="226"/>
      <c r="E40" s="225"/>
      <c r="F40" s="225"/>
    </row>
    <row r="41" spans="1:6" x14ac:dyDescent="0.25">
      <c r="A41" s="225"/>
      <c r="B41" s="225"/>
      <c r="C41" s="225"/>
      <c r="D41" s="225"/>
      <c r="E41" s="225"/>
      <c r="F41" s="225"/>
    </row>
  </sheetData>
  <pageMargins left="0.7" right="0.7" top="0.75" bottom="0.75" header="0.3" footer="0.3"/>
  <pageSetup paperSize="9" orientation="landscape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9"/>
    <pageSetUpPr fitToPage="1"/>
  </sheetPr>
  <dimension ref="A1:G32"/>
  <sheetViews>
    <sheetView showGridLines="0" workbookViewId="0">
      <selection activeCell="A2" sqref="A2"/>
    </sheetView>
  </sheetViews>
  <sheetFormatPr defaultColWidth="9.109375" defaultRowHeight="13.2" x14ac:dyDescent="0.25"/>
  <cols>
    <col min="1" max="1" width="19.109375" style="62" customWidth="1"/>
    <col min="2" max="5" width="17.88671875" style="62" customWidth="1"/>
    <col min="6" max="6" width="17" style="62" customWidth="1"/>
    <col min="7" max="16384" width="9.109375" style="62"/>
  </cols>
  <sheetData>
    <row r="1" spans="1:7" x14ac:dyDescent="0.25">
      <c r="A1" s="39" t="s">
        <v>194</v>
      </c>
      <c r="C1" s="62" t="s">
        <v>189</v>
      </c>
    </row>
    <row r="2" spans="1:7" ht="17.399999999999999" x14ac:dyDescent="0.3">
      <c r="A2" s="41" t="s">
        <v>44</v>
      </c>
    </row>
    <row r="3" spans="1:7" ht="15.6" x14ac:dyDescent="0.3">
      <c r="A3" s="43" t="s">
        <v>59</v>
      </c>
    </row>
    <row r="4" spans="1:7" ht="15.6" x14ac:dyDescent="0.3">
      <c r="A4" s="43" t="s">
        <v>193</v>
      </c>
      <c r="G4" s="79"/>
    </row>
    <row r="5" spans="1:7" x14ac:dyDescent="0.25">
      <c r="G5" s="93"/>
    </row>
    <row r="6" spans="1:7" s="47" customFormat="1" ht="41.4" x14ac:dyDescent="0.25">
      <c r="A6" s="102" t="s">
        <v>8</v>
      </c>
      <c r="B6" s="91" t="s">
        <v>100</v>
      </c>
      <c r="C6" s="91" t="s">
        <v>32</v>
      </c>
      <c r="D6" s="91" t="s">
        <v>163</v>
      </c>
      <c r="E6" s="166" t="s">
        <v>33</v>
      </c>
      <c r="F6" s="166" t="s">
        <v>34</v>
      </c>
      <c r="G6" s="94"/>
    </row>
    <row r="7" spans="1:7" s="85" customFormat="1" x14ac:dyDescent="0.25">
      <c r="A7" s="48" t="s">
        <v>136</v>
      </c>
      <c r="B7" s="186">
        <v>661298</v>
      </c>
      <c r="C7" s="186">
        <v>10073</v>
      </c>
      <c r="D7" s="293">
        <f>C7/(B7/1000)</f>
        <v>15.232164621698539</v>
      </c>
      <c r="E7" s="187">
        <v>277661</v>
      </c>
      <c r="F7" s="295">
        <f>E7/B7*100</f>
        <v>41.987273513605061</v>
      </c>
      <c r="G7" s="94"/>
    </row>
    <row r="8" spans="1:7" s="85" customFormat="1" x14ac:dyDescent="0.25">
      <c r="A8" s="48" t="s">
        <v>9</v>
      </c>
      <c r="B8" s="186">
        <v>402380</v>
      </c>
      <c r="C8" s="186">
        <v>22216</v>
      </c>
      <c r="D8" s="293">
        <f t="shared" ref="D8:D19" si="0">C8/(B8/1000)</f>
        <v>55.211491624832249</v>
      </c>
      <c r="E8" s="187">
        <v>248780</v>
      </c>
      <c r="F8" s="295">
        <f t="shared" ref="F8:F19" si="1">E8/B8*100</f>
        <v>61.827128584919734</v>
      </c>
      <c r="G8" s="94"/>
    </row>
    <row r="9" spans="1:7" s="85" customFormat="1" x14ac:dyDescent="0.25">
      <c r="A9" s="48" t="s">
        <v>98</v>
      </c>
      <c r="B9" s="186">
        <v>184136</v>
      </c>
      <c r="C9" s="186">
        <v>2128</v>
      </c>
      <c r="D9" s="293">
        <f t="shared" si="0"/>
        <v>11.556675500716862</v>
      </c>
      <c r="E9" s="187">
        <v>64941</v>
      </c>
      <c r="F9" s="295">
        <f t="shared" si="1"/>
        <v>35.267954120867188</v>
      </c>
      <c r="G9" s="94"/>
    </row>
    <row r="10" spans="1:7" s="85" customFormat="1" x14ac:dyDescent="0.25">
      <c r="A10" s="48" t="s">
        <v>137</v>
      </c>
      <c r="B10" s="186">
        <v>209037</v>
      </c>
      <c r="C10" s="186">
        <v>2981</v>
      </c>
      <c r="D10" s="293">
        <f t="shared" si="0"/>
        <v>14.260633285016528</v>
      </c>
      <c r="E10" s="187">
        <v>80490</v>
      </c>
      <c r="F10" s="295">
        <f t="shared" si="1"/>
        <v>38.50514502217311</v>
      </c>
      <c r="G10" s="94"/>
    </row>
    <row r="11" spans="1:7" s="85" customFormat="1" x14ac:dyDescent="0.25">
      <c r="A11" s="48" t="s">
        <v>138</v>
      </c>
      <c r="B11" s="186">
        <v>154421</v>
      </c>
      <c r="C11" s="186">
        <v>2444</v>
      </c>
      <c r="D11" s="293">
        <f t="shared" si="0"/>
        <v>15.826862926674481</v>
      </c>
      <c r="E11" s="187">
        <v>60108</v>
      </c>
      <c r="F11" s="295">
        <f t="shared" si="1"/>
        <v>38.924757643066684</v>
      </c>
      <c r="G11" s="94"/>
    </row>
    <row r="12" spans="1:7" s="85" customFormat="1" x14ac:dyDescent="0.25">
      <c r="A12" s="48" t="s">
        <v>11</v>
      </c>
      <c r="B12" s="186">
        <v>259302</v>
      </c>
      <c r="C12" s="186">
        <v>3998</v>
      </c>
      <c r="D12" s="293">
        <f t="shared" si="0"/>
        <v>15.418315323445247</v>
      </c>
      <c r="E12" s="187">
        <v>105034</v>
      </c>
      <c r="F12" s="295">
        <f t="shared" si="1"/>
        <v>40.506436510323866</v>
      </c>
      <c r="G12" s="94"/>
    </row>
    <row r="13" spans="1:7" s="85" customFormat="1" x14ac:dyDescent="0.25">
      <c r="A13" s="48" t="s">
        <v>139</v>
      </c>
      <c r="B13" s="186">
        <v>338563</v>
      </c>
      <c r="C13" s="186">
        <v>8736</v>
      </c>
      <c r="D13" s="293">
        <f t="shared" si="0"/>
        <v>25.803174003065902</v>
      </c>
      <c r="E13" s="187">
        <v>143805</v>
      </c>
      <c r="F13" s="295">
        <f t="shared" si="1"/>
        <v>42.475108030115514</v>
      </c>
      <c r="G13" s="94"/>
    </row>
    <row r="14" spans="1:7" s="85" customFormat="1" x14ac:dyDescent="0.25">
      <c r="A14" s="48" t="s">
        <v>12</v>
      </c>
      <c r="B14" s="186">
        <v>137279</v>
      </c>
      <c r="C14" s="186">
        <v>1922</v>
      </c>
      <c r="D14" s="293">
        <f t="shared" si="0"/>
        <v>14.000684736922619</v>
      </c>
      <c r="E14" s="187">
        <v>49940</v>
      </c>
      <c r="F14" s="295">
        <f t="shared" si="1"/>
        <v>36.378470122888423</v>
      </c>
      <c r="G14" s="94"/>
    </row>
    <row r="15" spans="1:7" s="85" customFormat="1" x14ac:dyDescent="0.25">
      <c r="A15" s="48" t="s">
        <v>124</v>
      </c>
      <c r="B15" s="186">
        <v>249747</v>
      </c>
      <c r="C15" s="186">
        <v>10617</v>
      </c>
      <c r="D15" s="293">
        <f t="shared" si="0"/>
        <v>42.511021153407249</v>
      </c>
      <c r="E15" s="187">
        <v>106730</v>
      </c>
      <c r="F15" s="295">
        <f t="shared" si="1"/>
        <v>42.735248071047899</v>
      </c>
      <c r="G15" s="205"/>
    </row>
    <row r="16" spans="1:7" s="85" customFormat="1" x14ac:dyDescent="0.25">
      <c r="A16" s="48" t="s">
        <v>13</v>
      </c>
      <c r="B16" s="186">
        <v>121277</v>
      </c>
      <c r="C16" s="186">
        <v>1656</v>
      </c>
      <c r="D16" s="293">
        <f t="shared" si="0"/>
        <v>13.654691326467509</v>
      </c>
      <c r="E16" s="187">
        <v>42668</v>
      </c>
      <c r="F16" s="295">
        <f t="shared" si="1"/>
        <v>35.182268690683308</v>
      </c>
      <c r="G16" s="94"/>
    </row>
    <row r="17" spans="1:7" x14ac:dyDescent="0.25">
      <c r="A17" s="48" t="s">
        <v>140</v>
      </c>
      <c r="B17" s="186">
        <v>127866</v>
      </c>
      <c r="C17" s="186">
        <v>3432</v>
      </c>
      <c r="D17" s="293">
        <f t="shared" si="0"/>
        <v>26.840598751818309</v>
      </c>
      <c r="E17" s="187">
        <v>51044</v>
      </c>
      <c r="F17" s="295">
        <f t="shared" si="1"/>
        <v>39.91991616223234</v>
      </c>
      <c r="G17" s="94"/>
    </row>
    <row r="18" spans="1:7" x14ac:dyDescent="0.25">
      <c r="A18" s="48" t="s">
        <v>23</v>
      </c>
      <c r="B18" s="326" t="s">
        <v>15</v>
      </c>
      <c r="C18" s="314" t="s">
        <v>15</v>
      </c>
      <c r="D18" s="327" t="s">
        <v>15</v>
      </c>
      <c r="E18" s="328" t="s">
        <v>15</v>
      </c>
      <c r="F18" s="329" t="s">
        <v>15</v>
      </c>
      <c r="G18" s="94"/>
    </row>
    <row r="19" spans="1:7" s="64" customFormat="1" x14ac:dyDescent="0.25">
      <c r="A19" s="86" t="s">
        <v>16</v>
      </c>
      <c r="B19" s="100">
        <f>SUM(B7:B18)</f>
        <v>2845306</v>
      </c>
      <c r="C19" s="246">
        <v>69866</v>
      </c>
      <c r="D19" s="294">
        <f t="shared" si="0"/>
        <v>24.55482819774042</v>
      </c>
      <c r="E19" s="100">
        <f>SUM(E7:E18)</f>
        <v>1231201</v>
      </c>
      <c r="F19" s="333">
        <f t="shared" si="1"/>
        <v>43.271303684032581</v>
      </c>
      <c r="G19" s="94"/>
    </row>
    <row r="20" spans="1:7" s="64" customFormat="1" x14ac:dyDescent="0.25">
      <c r="B20" s="88"/>
      <c r="C20" s="88"/>
      <c r="D20" s="88"/>
      <c r="E20" s="63"/>
      <c r="G20"/>
    </row>
    <row r="21" spans="1:7" s="64" customFormat="1" x14ac:dyDescent="0.25">
      <c r="A21" s="58" t="s">
        <v>199</v>
      </c>
      <c r="B21" s="88"/>
      <c r="C21" s="88"/>
      <c r="D21" s="88"/>
      <c r="E21" s="88"/>
      <c r="G21"/>
    </row>
    <row r="22" spans="1:7" x14ac:dyDescent="0.25">
      <c r="A22" s="57" t="s">
        <v>161</v>
      </c>
      <c r="D22" s="148"/>
      <c r="G22"/>
    </row>
    <row r="24" spans="1:7" x14ac:dyDescent="0.25">
      <c r="A24" s="57"/>
    </row>
    <row r="32" spans="1:7" hidden="1" x14ac:dyDescent="0.25">
      <c r="A32" s="62" t="s">
        <v>10</v>
      </c>
      <c r="B32" s="95">
        <f>SUM(B15:B15)</f>
        <v>249747</v>
      </c>
      <c r="C32" s="95">
        <f>SUM(C15:C15)</f>
        <v>10617</v>
      </c>
      <c r="D32" s="50">
        <f t="shared" ref="D32" si="2">+C32/B32*1000</f>
        <v>42.511021153407249</v>
      </c>
      <c r="E32" s="95">
        <f>SUM(E15:E15)</f>
        <v>106730</v>
      </c>
      <c r="F32" s="52">
        <f t="shared" ref="F32" si="3">+E32/B32*100</f>
        <v>42.735248071047899</v>
      </c>
    </row>
  </sheetData>
  <pageMargins left="0.51181102362204722" right="0.51181102362204722" top="0.51181102362204722" bottom="0.51181102362204722" header="0.31496062992125984" footer="0.31496062992125984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6"/>
    <pageSetUpPr fitToPage="1"/>
  </sheetPr>
  <dimension ref="A1:S23"/>
  <sheetViews>
    <sheetView showGridLines="0" workbookViewId="0">
      <selection activeCell="A24" sqref="A24"/>
    </sheetView>
  </sheetViews>
  <sheetFormatPr defaultColWidth="11.44140625" defaultRowHeight="13.2" x14ac:dyDescent="0.25"/>
  <cols>
    <col min="1" max="1" width="18.44140625" style="103" customWidth="1"/>
    <col min="2" max="2" width="13.88671875" style="103" customWidth="1"/>
    <col min="3" max="3" width="11.88671875" style="103" bestFit="1" customWidth="1"/>
    <col min="4" max="4" width="12" style="103" bestFit="1" customWidth="1"/>
    <col min="5" max="5" width="11" style="103" customWidth="1"/>
    <col min="6" max="6" width="12.109375" style="103" bestFit="1" customWidth="1"/>
    <col min="7" max="7" width="11" style="103" customWidth="1"/>
    <col min="8" max="8" width="12.5546875" style="103" bestFit="1" customWidth="1"/>
    <col min="9" max="9" width="10.44140625" style="103" customWidth="1"/>
    <col min="10" max="10" width="11.109375" style="103" bestFit="1" customWidth="1"/>
    <col min="11" max="11" width="13.5546875" style="103" bestFit="1" customWidth="1"/>
    <col min="12" max="12" width="11.6640625" style="103" bestFit="1" customWidth="1"/>
    <col min="13" max="13" width="12" style="103" bestFit="1" customWidth="1"/>
    <col min="14" max="18" width="11.44140625" style="103"/>
    <col min="19" max="19" width="11.88671875" style="103" customWidth="1"/>
    <col min="20" max="16384" width="11.44140625" style="103"/>
  </cols>
  <sheetData>
    <row r="1" spans="1:19" x14ac:dyDescent="0.25">
      <c r="A1" s="39" t="s">
        <v>178</v>
      </c>
    </row>
    <row r="2" spans="1:19" ht="17.399999999999999" x14ac:dyDescent="0.3">
      <c r="A2" s="41" t="s">
        <v>45</v>
      </c>
    </row>
    <row r="3" spans="1:19" ht="15.6" x14ac:dyDescent="0.3">
      <c r="A3" s="43" t="s">
        <v>195</v>
      </c>
    </row>
    <row r="4" spans="1:19" ht="12.9" customHeight="1" x14ac:dyDescent="0.25"/>
    <row r="5" spans="1:19" ht="52.8" x14ac:dyDescent="0.25">
      <c r="A5" s="27" t="s">
        <v>8</v>
      </c>
      <c r="B5" s="278" t="s">
        <v>62</v>
      </c>
      <c r="C5" s="36" t="s">
        <v>63</v>
      </c>
      <c r="D5" s="33"/>
      <c r="E5" s="33"/>
      <c r="F5" s="33"/>
      <c r="G5" s="33"/>
      <c r="H5" s="33"/>
      <c r="I5" s="30"/>
      <c r="J5" s="278" t="s">
        <v>164</v>
      </c>
      <c r="K5" s="36" t="s">
        <v>144</v>
      </c>
      <c r="L5" s="30"/>
      <c r="M5" s="36" t="s">
        <v>145</v>
      </c>
      <c r="N5" s="30"/>
      <c r="O5" s="278" t="s">
        <v>64</v>
      </c>
      <c r="P5" s="278" t="s">
        <v>146</v>
      </c>
      <c r="Q5" s="36" t="s">
        <v>147</v>
      </c>
      <c r="R5" s="33"/>
      <c r="S5" s="30"/>
    </row>
    <row r="6" spans="1:19" ht="66" x14ac:dyDescent="0.25">
      <c r="A6" s="24"/>
      <c r="B6" s="278" t="s">
        <v>101</v>
      </c>
      <c r="C6" s="278" t="s">
        <v>148</v>
      </c>
      <c r="D6" s="278" t="s">
        <v>149</v>
      </c>
      <c r="E6" s="278" t="s">
        <v>60</v>
      </c>
      <c r="F6" s="278" t="s">
        <v>150</v>
      </c>
      <c r="G6" s="278" t="s">
        <v>151</v>
      </c>
      <c r="H6" s="278" t="s">
        <v>152</v>
      </c>
      <c r="I6" s="278" t="s">
        <v>153</v>
      </c>
      <c r="J6" s="278" t="s">
        <v>154</v>
      </c>
      <c r="K6" s="278" t="s">
        <v>155</v>
      </c>
      <c r="L6" s="278" t="s">
        <v>156</v>
      </c>
      <c r="M6" s="310" t="s">
        <v>155</v>
      </c>
      <c r="N6" s="310" t="s">
        <v>156</v>
      </c>
      <c r="O6" s="278" t="s">
        <v>157</v>
      </c>
      <c r="P6" s="278" t="s">
        <v>158</v>
      </c>
      <c r="Q6" s="278" t="s">
        <v>61</v>
      </c>
      <c r="R6" s="278" t="s">
        <v>159</v>
      </c>
      <c r="S6" s="278" t="s">
        <v>160</v>
      </c>
    </row>
    <row r="7" spans="1:19" ht="12.75" customHeight="1" x14ac:dyDescent="0.25">
      <c r="A7" s="48" t="s">
        <v>136</v>
      </c>
      <c r="B7" s="279"/>
      <c r="C7" s="280"/>
      <c r="D7" s="279"/>
      <c r="E7" s="279"/>
      <c r="F7" s="279"/>
      <c r="G7" s="279"/>
      <c r="H7" s="279"/>
      <c r="I7" s="279"/>
      <c r="J7" s="279"/>
      <c r="K7" s="280"/>
      <c r="L7" s="280"/>
      <c r="M7" s="280"/>
      <c r="N7" s="280"/>
      <c r="O7" s="280"/>
      <c r="P7" s="280"/>
      <c r="Q7" s="280"/>
      <c r="R7" s="280"/>
      <c r="S7" s="280"/>
    </row>
    <row r="8" spans="1:19" ht="12.75" customHeight="1" x14ac:dyDescent="0.25">
      <c r="A8" s="48" t="s">
        <v>9</v>
      </c>
      <c r="B8" s="279"/>
      <c r="C8" s="279"/>
      <c r="D8" s="279"/>
      <c r="E8" s="279"/>
      <c r="F8" s="279"/>
      <c r="G8" s="279"/>
      <c r="H8" s="279"/>
      <c r="I8" s="279"/>
      <c r="J8" s="279"/>
      <c r="K8" s="280"/>
      <c r="L8" s="280"/>
      <c r="M8" s="280"/>
      <c r="N8" s="280"/>
      <c r="O8" s="280"/>
      <c r="P8" s="280"/>
      <c r="Q8" s="280"/>
      <c r="R8" s="280"/>
      <c r="S8" s="280"/>
    </row>
    <row r="9" spans="1:19" ht="12.75" customHeight="1" x14ac:dyDescent="0.25">
      <c r="A9" s="48" t="s">
        <v>98</v>
      </c>
      <c r="B9" s="279"/>
      <c r="C9" s="280"/>
      <c r="D9" s="280"/>
      <c r="E9" s="280"/>
      <c r="F9" s="280"/>
      <c r="G9" s="280"/>
      <c r="H9" s="280"/>
      <c r="I9" s="280"/>
      <c r="J9" s="279"/>
      <c r="K9" s="280"/>
      <c r="L9" s="280"/>
      <c r="M9" s="280"/>
      <c r="N9" s="280"/>
      <c r="O9" s="280"/>
      <c r="P9" s="280"/>
      <c r="Q9" s="280"/>
      <c r="R9" s="280"/>
      <c r="S9" s="280"/>
    </row>
    <row r="10" spans="1:19" ht="12.75" customHeight="1" x14ac:dyDescent="0.25">
      <c r="A10" s="48" t="s">
        <v>137</v>
      </c>
      <c r="B10" s="279"/>
      <c r="C10" s="280"/>
      <c r="D10" s="280"/>
      <c r="E10" s="280"/>
      <c r="F10" s="280"/>
      <c r="G10" s="280"/>
      <c r="H10" s="280"/>
      <c r="I10" s="280"/>
      <c r="J10" s="279"/>
      <c r="K10" s="280"/>
      <c r="L10" s="280"/>
      <c r="M10" s="280"/>
      <c r="N10" s="280"/>
      <c r="O10" s="280"/>
      <c r="P10" s="280"/>
      <c r="Q10" s="280"/>
      <c r="R10" s="280"/>
      <c r="S10" s="280"/>
    </row>
    <row r="11" spans="1:19" ht="12.75" customHeight="1" x14ac:dyDescent="0.25">
      <c r="A11" s="48" t="s">
        <v>138</v>
      </c>
      <c r="B11" s="279"/>
      <c r="C11" s="280"/>
      <c r="D11" s="280"/>
      <c r="E11" s="280"/>
      <c r="F11" s="280"/>
      <c r="G11" s="280"/>
      <c r="H11" s="280"/>
      <c r="I11" s="280"/>
      <c r="J11" s="279"/>
      <c r="K11" s="280"/>
      <c r="L11" s="280"/>
      <c r="M11" s="280"/>
      <c r="N11" s="280"/>
      <c r="O11" s="280"/>
      <c r="P11" s="280"/>
      <c r="Q11" s="280"/>
      <c r="R11" s="280"/>
      <c r="S11" s="280"/>
    </row>
    <row r="12" spans="1:19" ht="12.75" customHeight="1" x14ac:dyDescent="0.25">
      <c r="A12" s="48" t="s">
        <v>11</v>
      </c>
      <c r="B12" s="279"/>
      <c r="C12" s="280"/>
      <c r="D12" s="280"/>
      <c r="E12" s="280"/>
      <c r="F12" s="280"/>
      <c r="G12" s="280"/>
      <c r="H12" s="280"/>
      <c r="I12" s="280"/>
      <c r="J12" s="279"/>
      <c r="K12" s="280"/>
      <c r="L12" s="280"/>
      <c r="M12" s="280"/>
      <c r="N12" s="280"/>
      <c r="O12" s="280"/>
      <c r="P12" s="280"/>
      <c r="Q12" s="280"/>
      <c r="R12" s="280"/>
      <c r="S12" s="280"/>
    </row>
    <row r="13" spans="1:19" ht="12.75" customHeight="1" x14ac:dyDescent="0.25">
      <c r="A13" s="48" t="s">
        <v>139</v>
      </c>
      <c r="B13" s="279"/>
      <c r="C13" s="280"/>
      <c r="D13" s="280"/>
      <c r="E13" s="280"/>
      <c r="F13" s="280"/>
      <c r="G13" s="280"/>
      <c r="H13" s="280"/>
      <c r="I13" s="280"/>
      <c r="J13" s="279"/>
      <c r="K13" s="280"/>
      <c r="L13" s="280"/>
      <c r="M13" s="280"/>
      <c r="N13" s="280"/>
      <c r="O13" s="280"/>
      <c r="P13" s="280"/>
      <c r="Q13" s="280"/>
      <c r="R13" s="280"/>
      <c r="S13" s="280"/>
    </row>
    <row r="14" spans="1:19" ht="12.75" customHeight="1" x14ac:dyDescent="0.25">
      <c r="A14" s="48" t="s">
        <v>12</v>
      </c>
      <c r="B14" s="279"/>
      <c r="C14" s="280"/>
      <c r="D14" s="280"/>
      <c r="E14" s="280"/>
      <c r="F14" s="280"/>
      <c r="G14" s="280"/>
      <c r="H14" s="280"/>
      <c r="I14" s="280"/>
      <c r="J14" s="279"/>
      <c r="K14" s="280"/>
      <c r="L14" s="280"/>
      <c r="M14" s="280"/>
      <c r="N14" s="280"/>
      <c r="O14" s="280"/>
      <c r="P14" s="280"/>
      <c r="Q14" s="280"/>
      <c r="R14" s="280"/>
      <c r="S14" s="280"/>
    </row>
    <row r="15" spans="1:19" ht="12.75" customHeight="1" x14ac:dyDescent="0.25">
      <c r="A15" s="48" t="s">
        <v>124</v>
      </c>
      <c r="B15" s="279"/>
      <c r="C15" s="280"/>
      <c r="D15" s="280"/>
      <c r="E15" s="280"/>
      <c r="F15" s="280"/>
      <c r="G15" s="280"/>
      <c r="H15" s="280"/>
      <c r="I15" s="280"/>
      <c r="J15" s="279"/>
      <c r="K15" s="280"/>
      <c r="L15" s="280"/>
      <c r="M15" s="280"/>
      <c r="N15" s="280"/>
      <c r="O15" s="280"/>
      <c r="P15" s="280"/>
      <c r="Q15" s="280"/>
      <c r="R15" s="280"/>
      <c r="S15" s="280"/>
    </row>
    <row r="16" spans="1:19" ht="12.75" customHeight="1" x14ac:dyDescent="0.25">
      <c r="A16" s="48" t="s">
        <v>13</v>
      </c>
      <c r="B16" s="279"/>
      <c r="C16" s="280"/>
      <c r="D16" s="280"/>
      <c r="E16" s="280"/>
      <c r="F16" s="280"/>
      <c r="G16" s="280"/>
      <c r="H16" s="280"/>
      <c r="I16" s="280"/>
      <c r="J16" s="279"/>
      <c r="K16" s="280"/>
      <c r="L16" s="280"/>
      <c r="M16" s="280"/>
      <c r="N16" s="280"/>
      <c r="O16" s="280"/>
      <c r="P16" s="280"/>
      <c r="Q16" s="280"/>
      <c r="R16" s="280"/>
      <c r="S16" s="280"/>
    </row>
    <row r="17" spans="1:19" ht="12.75" customHeight="1" x14ac:dyDescent="0.25">
      <c r="A17" s="48" t="s">
        <v>140</v>
      </c>
      <c r="B17" s="279"/>
      <c r="C17" s="280"/>
      <c r="D17" s="280"/>
      <c r="E17" s="280"/>
      <c r="F17" s="280"/>
      <c r="G17" s="280"/>
      <c r="H17" s="280"/>
      <c r="I17" s="280"/>
      <c r="J17" s="279"/>
      <c r="K17" s="280"/>
      <c r="L17" s="280"/>
      <c r="M17" s="280"/>
      <c r="N17" s="280"/>
      <c r="O17" s="280"/>
      <c r="P17" s="280"/>
      <c r="Q17" s="280"/>
      <c r="R17" s="280"/>
      <c r="S17" s="280"/>
    </row>
    <row r="18" spans="1:19" ht="12.75" customHeight="1" x14ac:dyDescent="0.25">
      <c r="A18" s="48" t="s">
        <v>23</v>
      </c>
      <c r="B18" s="279"/>
      <c r="C18" s="280"/>
      <c r="D18" s="280"/>
      <c r="E18" s="280"/>
      <c r="F18" s="280"/>
      <c r="G18" s="280"/>
      <c r="H18" s="280"/>
      <c r="I18" s="280"/>
      <c r="J18" s="279"/>
      <c r="K18" s="280"/>
      <c r="L18" s="280"/>
      <c r="M18" s="280"/>
      <c r="N18" s="280"/>
      <c r="O18" s="280"/>
      <c r="P18" s="280"/>
      <c r="Q18" s="280"/>
      <c r="R18" s="280"/>
      <c r="S18" s="280"/>
    </row>
    <row r="19" spans="1:19" ht="12.75" customHeight="1" x14ac:dyDescent="0.25">
      <c r="A19" s="281" t="s">
        <v>116</v>
      </c>
      <c r="B19" s="282"/>
      <c r="C19" s="283"/>
      <c r="D19" s="282"/>
      <c r="E19" s="282"/>
      <c r="F19" s="282"/>
      <c r="G19" s="282"/>
      <c r="H19" s="282"/>
      <c r="I19" s="282"/>
      <c r="J19" s="282"/>
      <c r="K19" s="283"/>
      <c r="L19" s="283"/>
      <c r="M19" s="283"/>
      <c r="N19" s="283"/>
      <c r="O19" s="283"/>
      <c r="P19" s="283"/>
      <c r="Q19" s="283"/>
      <c r="R19" s="283"/>
      <c r="S19" s="283"/>
    </row>
    <row r="20" spans="1:19" ht="12.75" customHeight="1" x14ac:dyDescent="0.25">
      <c r="A20" s="284"/>
      <c r="B20" s="285"/>
      <c r="C20" s="286"/>
      <c r="D20" s="286"/>
      <c r="E20" s="286"/>
      <c r="F20" s="286"/>
      <c r="G20" s="286"/>
      <c r="H20" s="286"/>
      <c r="I20" s="286"/>
      <c r="J20" s="286"/>
      <c r="K20" s="286"/>
      <c r="L20" s="286"/>
      <c r="M20" s="286"/>
      <c r="N20" s="286"/>
      <c r="O20" s="286"/>
      <c r="P20" s="286"/>
      <c r="Q20" s="286"/>
      <c r="R20" s="286"/>
      <c r="S20" s="286"/>
    </row>
    <row r="21" spans="1:19" ht="12.75" customHeight="1" x14ac:dyDescent="0.25">
      <c r="A21" s="155" t="s">
        <v>107</v>
      </c>
      <c r="B21" s="285"/>
      <c r="C21" s="286"/>
      <c r="D21" s="286"/>
      <c r="E21" s="286"/>
      <c r="F21" s="286"/>
      <c r="G21" s="286"/>
      <c r="H21" s="286"/>
      <c r="I21" s="286"/>
      <c r="J21" s="286"/>
      <c r="K21" s="286"/>
      <c r="L21" s="286"/>
      <c r="M21" s="286"/>
      <c r="N21" s="286"/>
      <c r="O21" s="286"/>
      <c r="P21" s="286"/>
      <c r="Q21" s="286"/>
      <c r="R21" s="286"/>
      <c r="S21" s="286"/>
    </row>
    <row r="22" spans="1:19" ht="12.9" customHeight="1" x14ac:dyDescent="0.25">
      <c r="A22" s="155" t="s">
        <v>117</v>
      </c>
      <c r="B22" s="285"/>
      <c r="C22" s="286"/>
      <c r="D22" s="286"/>
      <c r="E22" s="286"/>
      <c r="F22" s="286"/>
      <c r="G22" s="286"/>
      <c r="H22" s="286"/>
      <c r="I22" s="286"/>
      <c r="J22" s="286"/>
      <c r="K22" s="286"/>
      <c r="L22" s="286"/>
      <c r="M22" s="286"/>
      <c r="N22" s="286"/>
      <c r="O22" s="286"/>
      <c r="P22" s="286"/>
      <c r="Q22" s="286"/>
      <c r="R22" s="286"/>
      <c r="S22" s="286"/>
    </row>
    <row r="23" spans="1:19" x14ac:dyDescent="0.25">
      <c r="A23" s="156" t="s">
        <v>196</v>
      </c>
    </row>
  </sheetData>
  <mergeCells count="5">
    <mergeCell ref="Q5:S5"/>
    <mergeCell ref="A5:A6"/>
    <mergeCell ref="C5:I5"/>
    <mergeCell ref="K5:L5"/>
    <mergeCell ref="M5:N5"/>
  </mergeCells>
  <pageMargins left="0.78740157499999996" right="0.78740157499999996" top="0.984251969" bottom="0.984251969" header="0.5" footer="0.5"/>
  <pageSetup scale="75" orientation="landscape" horizontalDpi="300" verticalDpi="3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9"/>
    <pageSetUpPr fitToPage="1"/>
  </sheetPr>
  <dimension ref="A1:J68"/>
  <sheetViews>
    <sheetView showGridLines="0" workbookViewId="0">
      <selection activeCell="F6" sqref="F6:F16"/>
    </sheetView>
  </sheetViews>
  <sheetFormatPr defaultColWidth="11.44140625" defaultRowHeight="13.2" x14ac:dyDescent="0.25"/>
  <cols>
    <col min="1" max="1" width="20" customWidth="1"/>
    <col min="2" max="2" width="10.33203125" customWidth="1"/>
    <col min="11" max="11" width="15.88671875" customWidth="1"/>
  </cols>
  <sheetData>
    <row r="1" spans="1:10" x14ac:dyDescent="0.25">
      <c r="A1" s="39" t="s">
        <v>194</v>
      </c>
      <c r="C1" s="72" t="s">
        <v>189</v>
      </c>
      <c r="D1" s="172"/>
    </row>
    <row r="2" spans="1:10" ht="17.399999999999999" x14ac:dyDescent="0.3">
      <c r="A2" s="41" t="s">
        <v>46</v>
      </c>
    </row>
    <row r="3" spans="1:10" ht="15.6" x14ac:dyDescent="0.3">
      <c r="A3" s="43" t="s">
        <v>200</v>
      </c>
    </row>
    <row r="4" spans="1:10" x14ac:dyDescent="0.25">
      <c r="G4" s="104"/>
      <c r="H4" s="104"/>
      <c r="I4" s="104"/>
      <c r="J4" s="104"/>
    </row>
    <row r="5" spans="1:10" s="108" customFormat="1" ht="92.4" x14ac:dyDescent="0.25">
      <c r="A5" s="197" t="s">
        <v>8</v>
      </c>
      <c r="B5" s="195" t="s">
        <v>121</v>
      </c>
      <c r="C5" s="193" t="s">
        <v>80</v>
      </c>
      <c r="D5" s="192" t="s">
        <v>81</v>
      </c>
      <c r="E5" s="193" t="s">
        <v>65</v>
      </c>
      <c r="F5" s="194" t="s">
        <v>82</v>
      </c>
      <c r="G5" s="193" t="s">
        <v>78</v>
      </c>
      <c r="H5" s="193" t="s">
        <v>83</v>
      </c>
      <c r="I5" s="193" t="s">
        <v>79</v>
      </c>
      <c r="J5" s="196" t="s">
        <v>84</v>
      </c>
    </row>
    <row r="6" spans="1:10" ht="14.25" customHeight="1" x14ac:dyDescent="0.25">
      <c r="A6" s="48" t="s">
        <v>136</v>
      </c>
      <c r="B6" s="240">
        <v>629618</v>
      </c>
      <c r="C6" s="199">
        <v>16300.198999999999</v>
      </c>
      <c r="D6" s="188">
        <f>C6/B6*100</f>
        <v>2.5889029538545589</v>
      </c>
      <c r="E6" s="207">
        <v>10595.9</v>
      </c>
      <c r="F6" s="188">
        <f>E6/B6*100</f>
        <v>1.6829093196191975</v>
      </c>
      <c r="G6" s="201">
        <v>3566</v>
      </c>
      <c r="H6" s="188">
        <f>G6/B6*100</f>
        <v>0.56637516716485226</v>
      </c>
      <c r="I6" s="201">
        <v>2138.5</v>
      </c>
      <c r="J6" s="110">
        <f>I6/B6*100</f>
        <v>0.33965039118957846</v>
      </c>
    </row>
    <row r="7" spans="1:10" ht="14.25" customHeight="1" x14ac:dyDescent="0.25">
      <c r="A7" s="48" t="s">
        <v>9</v>
      </c>
      <c r="B7" s="240">
        <v>720929</v>
      </c>
      <c r="C7" s="199">
        <v>29646.485999999997</v>
      </c>
      <c r="D7" s="189">
        <f t="shared" ref="D7:D17" si="0">C7/B7*100</f>
        <v>4.1122615403181166</v>
      </c>
      <c r="E7" s="207">
        <v>13688</v>
      </c>
      <c r="F7" s="189">
        <f t="shared" ref="F7:F16" si="1">E7/B7*100</f>
        <v>1.8986613106144987</v>
      </c>
      <c r="G7" s="199">
        <v>5064.3999999999996</v>
      </c>
      <c r="H7" s="189">
        <f t="shared" ref="H7:H17" si="2">G7/B7*100</f>
        <v>0.70248249134103347</v>
      </c>
      <c r="I7" s="199">
        <v>10893.7</v>
      </c>
      <c r="J7" s="111">
        <f t="shared" ref="J7:J17" si="3">I7/B7*100</f>
        <v>1.5110641963355615</v>
      </c>
    </row>
    <row r="8" spans="1:10" ht="14.25" customHeight="1" x14ac:dyDescent="0.25">
      <c r="A8" s="48" t="s">
        <v>98</v>
      </c>
      <c r="B8" s="240">
        <v>182195</v>
      </c>
      <c r="C8" s="199">
        <v>1978.096</v>
      </c>
      <c r="D8" s="189">
        <f t="shared" si="0"/>
        <v>1.0857026811932271</v>
      </c>
      <c r="E8" s="207">
        <v>1065.4000000000001</v>
      </c>
      <c r="F8" s="189">
        <f t="shared" si="1"/>
        <v>0.58475808886083591</v>
      </c>
      <c r="G8" s="199">
        <v>301.7</v>
      </c>
      <c r="H8" s="189">
        <f t="shared" si="2"/>
        <v>0.16559181097176101</v>
      </c>
      <c r="I8" s="199">
        <v>610.4</v>
      </c>
      <c r="J8" s="111">
        <f t="shared" si="3"/>
        <v>0.3350256593210571</v>
      </c>
    </row>
    <row r="9" spans="1:10" ht="14.25" customHeight="1" x14ac:dyDescent="0.25">
      <c r="A9" s="48" t="s">
        <v>137</v>
      </c>
      <c r="B9" s="240">
        <v>208341</v>
      </c>
      <c r="C9" s="199">
        <v>4753.1950000000006</v>
      </c>
      <c r="D9" s="189">
        <f t="shared" si="0"/>
        <v>2.281449642653151</v>
      </c>
      <c r="E9" s="207">
        <v>3881.8</v>
      </c>
      <c r="F9" s="189">
        <f t="shared" si="1"/>
        <v>1.8631954344080139</v>
      </c>
      <c r="G9" s="199">
        <v>397.9</v>
      </c>
      <c r="H9" s="189">
        <f t="shared" si="2"/>
        <v>0.1909849717530395</v>
      </c>
      <c r="I9" s="199">
        <v>473.4</v>
      </c>
      <c r="J9" s="111">
        <f t="shared" si="3"/>
        <v>0.22722363817011532</v>
      </c>
    </row>
    <row r="10" spans="1:10" ht="14.25" customHeight="1" x14ac:dyDescent="0.25">
      <c r="A10" s="48" t="s">
        <v>138</v>
      </c>
      <c r="B10" s="240">
        <v>165282</v>
      </c>
      <c r="C10" s="199">
        <v>2382.2150000000001</v>
      </c>
      <c r="D10" s="189">
        <f t="shared" si="0"/>
        <v>1.4413033482169868</v>
      </c>
      <c r="E10" s="207">
        <v>1440.3</v>
      </c>
      <c r="F10" s="189">
        <f t="shared" si="1"/>
        <v>0.8714197553272589</v>
      </c>
      <c r="G10" s="199">
        <v>325.7</v>
      </c>
      <c r="H10" s="189">
        <f t="shared" si="2"/>
        <v>0.19705715080892053</v>
      </c>
      <c r="I10" s="199">
        <v>616</v>
      </c>
      <c r="J10" s="111">
        <f t="shared" si="3"/>
        <v>0.37269636137026413</v>
      </c>
    </row>
    <row r="11" spans="1:10" ht="14.25" customHeight="1" x14ac:dyDescent="0.25">
      <c r="A11" s="48" t="s">
        <v>11</v>
      </c>
      <c r="B11" s="240">
        <v>338417</v>
      </c>
      <c r="C11" s="199">
        <v>5594.3059999999996</v>
      </c>
      <c r="D11" s="189">
        <f t="shared" si="0"/>
        <v>1.6530806667513747</v>
      </c>
      <c r="E11" s="207">
        <v>4052.5</v>
      </c>
      <c r="F11" s="189">
        <f t="shared" si="1"/>
        <v>1.1974871238738007</v>
      </c>
      <c r="G11" s="199">
        <v>401.2</v>
      </c>
      <c r="H11" s="189">
        <f t="shared" si="2"/>
        <v>0.11855196399708053</v>
      </c>
      <c r="I11" s="199">
        <v>1140.7</v>
      </c>
      <c r="J11" s="111">
        <f t="shared" si="3"/>
        <v>0.33706935526288573</v>
      </c>
    </row>
    <row r="12" spans="1:10" ht="14.25" customHeight="1" x14ac:dyDescent="0.25">
      <c r="A12" s="48" t="s">
        <v>139</v>
      </c>
      <c r="B12" s="240">
        <v>409379</v>
      </c>
      <c r="C12" s="199">
        <v>11573.005999999998</v>
      </c>
      <c r="D12" s="189">
        <f t="shared" si="0"/>
        <v>2.8269662097958124</v>
      </c>
      <c r="E12" s="207">
        <v>4402.3999999999996</v>
      </c>
      <c r="F12" s="189">
        <f t="shared" si="1"/>
        <v>1.0753849122695593</v>
      </c>
      <c r="G12" s="199">
        <v>2558.9</v>
      </c>
      <c r="H12" s="189">
        <f t="shared" si="2"/>
        <v>0.62506870161879335</v>
      </c>
      <c r="I12" s="199">
        <v>4611.5</v>
      </c>
      <c r="J12" s="111">
        <f t="shared" si="3"/>
        <v>1.1264622757884504</v>
      </c>
    </row>
    <row r="13" spans="1:10" ht="14.25" customHeight="1" x14ac:dyDescent="0.25">
      <c r="A13" s="48" t="s">
        <v>12</v>
      </c>
      <c r="B13" s="240">
        <v>146568</v>
      </c>
      <c r="C13" s="199">
        <v>2117.23</v>
      </c>
      <c r="D13" s="189">
        <f t="shared" si="0"/>
        <v>1.4445376889907757</v>
      </c>
      <c r="E13" s="207">
        <v>1498</v>
      </c>
      <c r="F13" s="189">
        <f t="shared" si="1"/>
        <v>1.0220511980787075</v>
      </c>
      <c r="G13" s="199">
        <v>212.6</v>
      </c>
      <c r="H13" s="189">
        <f t="shared" si="2"/>
        <v>0.14505212597565634</v>
      </c>
      <c r="I13" s="199">
        <v>407.1</v>
      </c>
      <c r="J13" s="111">
        <f t="shared" si="3"/>
        <v>0.27775503520550188</v>
      </c>
    </row>
    <row r="14" spans="1:10" ht="14.25" customHeight="1" x14ac:dyDescent="0.25">
      <c r="A14" s="48" t="s">
        <v>124</v>
      </c>
      <c r="B14" s="240">
        <v>268168</v>
      </c>
      <c r="C14" s="199">
        <v>15076.391</v>
      </c>
      <c r="D14" s="189">
        <f t="shared" si="0"/>
        <v>5.6219947943080451</v>
      </c>
      <c r="E14" s="207">
        <v>5271.2</v>
      </c>
      <c r="F14" s="189">
        <f t="shared" si="1"/>
        <v>1.9656334834879627</v>
      </c>
      <c r="G14" s="199">
        <v>3863.1</v>
      </c>
      <c r="H14" s="189">
        <f t="shared" si="2"/>
        <v>1.440552191163748</v>
      </c>
      <c r="I14" s="199">
        <v>5942.3</v>
      </c>
      <c r="J14" s="111">
        <f t="shared" si="3"/>
        <v>2.2158870558754216</v>
      </c>
    </row>
    <row r="15" spans="1:10" ht="14.25" customHeight="1" x14ac:dyDescent="0.25">
      <c r="A15" s="48" t="s">
        <v>13</v>
      </c>
      <c r="B15" s="240">
        <v>137945</v>
      </c>
      <c r="C15" s="199">
        <v>1892.9819999999997</v>
      </c>
      <c r="D15" s="189">
        <f t="shared" si="0"/>
        <v>1.3722730073580049</v>
      </c>
      <c r="E15" s="207">
        <v>1086.9000000000001</v>
      </c>
      <c r="F15" s="189">
        <f t="shared" si="1"/>
        <v>0.78792272282431408</v>
      </c>
      <c r="G15" s="199">
        <v>170.9</v>
      </c>
      <c r="H15" s="189">
        <f t="shared" si="2"/>
        <v>0.12388995614194064</v>
      </c>
      <c r="I15" s="199">
        <v>635.29999999999995</v>
      </c>
      <c r="J15" s="111">
        <f t="shared" si="3"/>
        <v>0.46054586973068978</v>
      </c>
    </row>
    <row r="16" spans="1:10" ht="14.25" customHeight="1" x14ac:dyDescent="0.25">
      <c r="A16" s="48" t="s">
        <v>140</v>
      </c>
      <c r="B16" s="240">
        <v>132079</v>
      </c>
      <c r="C16" s="199">
        <v>3661.165</v>
      </c>
      <c r="D16" s="189">
        <f t="shared" si="0"/>
        <v>2.771950877883691</v>
      </c>
      <c r="E16" s="207">
        <v>737.5</v>
      </c>
      <c r="F16" s="189">
        <f t="shared" si="1"/>
        <v>0.55837794047501865</v>
      </c>
      <c r="G16" s="199">
        <v>897.7</v>
      </c>
      <c r="H16" s="189">
        <f t="shared" si="2"/>
        <v>0.67966898598566017</v>
      </c>
      <c r="I16" s="199">
        <v>2026.1</v>
      </c>
      <c r="J16" s="111">
        <f t="shared" si="3"/>
        <v>1.5340061629782176</v>
      </c>
    </row>
    <row r="17" spans="1:10" ht="14.25" customHeight="1" x14ac:dyDescent="0.25">
      <c r="A17" s="48" t="s">
        <v>23</v>
      </c>
      <c r="B17" s="240">
        <v>2630</v>
      </c>
      <c r="C17" s="199">
        <v>152.04</v>
      </c>
      <c r="D17" s="189">
        <f t="shared" si="0"/>
        <v>5.7809885931558931</v>
      </c>
      <c r="E17" s="206" t="s">
        <v>15</v>
      </c>
      <c r="F17" s="331" t="s">
        <v>15</v>
      </c>
      <c r="G17" s="199">
        <v>71.2</v>
      </c>
      <c r="H17" s="189">
        <f t="shared" si="2"/>
        <v>2.7072243346007605</v>
      </c>
      <c r="I17" s="199">
        <v>80.8</v>
      </c>
      <c r="J17" s="111">
        <f t="shared" si="3"/>
        <v>3.0722433460076042</v>
      </c>
    </row>
    <row r="18" spans="1:10" ht="14.25" customHeight="1" x14ac:dyDescent="0.25">
      <c r="A18" s="198" t="s">
        <v>16</v>
      </c>
      <c r="B18" s="241">
        <f>SUM(B6:B17)</f>
        <v>3341551</v>
      </c>
      <c r="C18" s="241">
        <f>SUM(C6:C17)</f>
        <v>95127.310999999972</v>
      </c>
      <c r="D18" s="190">
        <f t="shared" ref="D18" si="4">C18/B18*100</f>
        <v>2.8468011112205072</v>
      </c>
      <c r="E18" s="117">
        <v>47044.4</v>
      </c>
      <c r="F18" s="190">
        <f>E18/B18*100</f>
        <v>1.4078611997841721</v>
      </c>
      <c r="G18" s="200">
        <v>17831.300000000003</v>
      </c>
      <c r="H18" s="190">
        <f t="shared" ref="H18" si="5">G18/B18*100</f>
        <v>0.53362345808877387</v>
      </c>
      <c r="I18" s="200">
        <v>29575.799999999996</v>
      </c>
      <c r="J18" s="191">
        <f t="shared" ref="J18" si="6">I18/B18*100</f>
        <v>0.88509198273496337</v>
      </c>
    </row>
    <row r="19" spans="1:10" ht="14.25" customHeight="1" x14ac:dyDescent="0.25">
      <c r="A19" s="149"/>
      <c r="D19" s="107"/>
      <c r="E19" s="152"/>
      <c r="F19" s="107"/>
      <c r="G19" s="151"/>
      <c r="H19" s="107"/>
      <c r="I19" s="151"/>
      <c r="J19" s="107"/>
    </row>
    <row r="20" spans="1:10" x14ac:dyDescent="0.25">
      <c r="A20" s="153" t="s">
        <v>97</v>
      </c>
      <c r="B20" s="150"/>
      <c r="C20" s="151"/>
      <c r="D20" s="107"/>
      <c r="E20" s="152"/>
      <c r="F20" s="107"/>
      <c r="G20" s="151"/>
      <c r="H20" s="107"/>
      <c r="I20" s="151"/>
      <c r="J20" s="107"/>
    </row>
    <row r="21" spans="1:10" x14ac:dyDescent="0.25">
      <c r="A21" s="153" t="s">
        <v>96</v>
      </c>
    </row>
    <row r="22" spans="1:10" x14ac:dyDescent="0.25">
      <c r="A22" s="239" t="s">
        <v>201</v>
      </c>
    </row>
    <row r="23" spans="1:10" x14ac:dyDescent="0.25">
      <c r="A23" s="154" t="s">
        <v>161</v>
      </c>
      <c r="D23" s="107"/>
      <c r="E23" s="107"/>
      <c r="F23" s="107"/>
    </row>
    <row r="24" spans="1:10" x14ac:dyDescent="0.25">
      <c r="A24" s="106"/>
    </row>
    <row r="25" spans="1:10" x14ac:dyDescent="0.25">
      <c r="A25" s="106"/>
    </row>
    <row r="26" spans="1:10" x14ac:dyDescent="0.25">
      <c r="A26" s="106"/>
    </row>
    <row r="27" spans="1:10" x14ac:dyDescent="0.25">
      <c r="A27" s="106"/>
    </row>
    <row r="28" spans="1:10" x14ac:dyDescent="0.25">
      <c r="A28" s="106"/>
    </row>
    <row r="29" spans="1:10" x14ac:dyDescent="0.25">
      <c r="A29" s="106"/>
    </row>
    <row r="30" spans="1:10" x14ac:dyDescent="0.25">
      <c r="A30" s="106"/>
    </row>
    <row r="33" spans="1:2" x14ac:dyDescent="0.25">
      <c r="A33" s="106"/>
    </row>
    <row r="34" spans="1:2" x14ac:dyDescent="0.25">
      <c r="A34" s="106"/>
    </row>
    <row r="35" spans="1:2" x14ac:dyDescent="0.25">
      <c r="A35" s="106"/>
    </row>
    <row r="36" spans="1:2" x14ac:dyDescent="0.25">
      <c r="A36" s="106"/>
    </row>
    <row r="39" spans="1:2" ht="17.399999999999999" x14ac:dyDescent="0.3">
      <c r="A39" s="105"/>
      <c r="B39" s="104"/>
    </row>
    <row r="40" spans="1:2" x14ac:dyDescent="0.25">
      <c r="A40" s="104"/>
      <c r="B40" s="104"/>
    </row>
    <row r="41" spans="1:2" x14ac:dyDescent="0.25">
      <c r="A41" s="104"/>
      <c r="B41" s="104"/>
    </row>
    <row r="42" spans="1:2" x14ac:dyDescent="0.25">
      <c r="A42" s="104"/>
      <c r="B42" s="104"/>
    </row>
    <row r="43" spans="1:2" x14ac:dyDescent="0.25">
      <c r="A43" s="104"/>
      <c r="B43" s="104"/>
    </row>
    <row r="44" spans="1:2" x14ac:dyDescent="0.25">
      <c r="A44" s="104"/>
      <c r="B44" s="104"/>
    </row>
    <row r="45" spans="1:2" x14ac:dyDescent="0.25">
      <c r="A45" s="104"/>
      <c r="B45" s="104"/>
    </row>
    <row r="46" spans="1:2" x14ac:dyDescent="0.25">
      <c r="A46" s="104"/>
      <c r="B46" s="104"/>
    </row>
    <row r="47" spans="1:2" x14ac:dyDescent="0.25">
      <c r="A47" s="104"/>
      <c r="B47" s="104"/>
    </row>
    <row r="48" spans="1:2" x14ac:dyDescent="0.25">
      <c r="A48" s="104"/>
      <c r="B48" s="104"/>
    </row>
    <row r="49" spans="1:2" x14ac:dyDescent="0.25">
      <c r="A49" s="104"/>
      <c r="B49" s="104"/>
    </row>
    <row r="50" spans="1:2" x14ac:dyDescent="0.25">
      <c r="A50" s="104"/>
      <c r="B50" s="104"/>
    </row>
    <row r="51" spans="1:2" x14ac:dyDescent="0.25">
      <c r="A51" s="104"/>
      <c r="B51" s="104"/>
    </row>
    <row r="52" spans="1:2" x14ac:dyDescent="0.25">
      <c r="A52" s="104"/>
      <c r="B52" s="104"/>
    </row>
    <row r="53" spans="1:2" x14ac:dyDescent="0.25">
      <c r="A53" s="104"/>
      <c r="B53" s="104"/>
    </row>
    <row r="54" spans="1:2" x14ac:dyDescent="0.25">
      <c r="A54" s="104"/>
      <c r="B54" s="104"/>
    </row>
    <row r="55" spans="1:2" x14ac:dyDescent="0.25">
      <c r="A55" s="104"/>
      <c r="B55" s="104"/>
    </row>
    <row r="56" spans="1:2" x14ac:dyDescent="0.25">
      <c r="A56" s="104"/>
      <c r="B56" s="104"/>
    </row>
    <row r="57" spans="1:2" x14ac:dyDescent="0.25">
      <c r="A57" s="104"/>
      <c r="B57" s="104"/>
    </row>
    <row r="58" spans="1:2" x14ac:dyDescent="0.25">
      <c r="A58" s="104"/>
      <c r="B58" s="104"/>
    </row>
    <row r="59" spans="1:2" x14ac:dyDescent="0.25">
      <c r="A59" s="104"/>
      <c r="B59" s="104"/>
    </row>
    <row r="60" spans="1:2" x14ac:dyDescent="0.25">
      <c r="A60" s="104"/>
      <c r="B60" s="104"/>
    </row>
    <row r="61" spans="1:2" x14ac:dyDescent="0.25">
      <c r="A61" s="104"/>
      <c r="B61" s="104"/>
    </row>
    <row r="62" spans="1:2" x14ac:dyDescent="0.25">
      <c r="A62" s="104"/>
      <c r="B62" s="104"/>
    </row>
    <row r="63" spans="1:2" x14ac:dyDescent="0.25">
      <c r="A63" s="104"/>
      <c r="B63" s="104"/>
    </row>
    <row r="64" spans="1:2" x14ac:dyDescent="0.25">
      <c r="A64" s="104"/>
      <c r="B64" s="104"/>
    </row>
    <row r="65" spans="1:2" x14ac:dyDescent="0.25">
      <c r="A65" s="104"/>
      <c r="B65" s="104"/>
    </row>
    <row r="66" spans="1:2" x14ac:dyDescent="0.25">
      <c r="A66" s="104"/>
      <c r="B66" s="104"/>
    </row>
    <row r="67" spans="1:2" x14ac:dyDescent="0.25">
      <c r="A67" s="104"/>
      <c r="B67" s="104"/>
    </row>
    <row r="68" spans="1:2" x14ac:dyDescent="0.25">
      <c r="A68" s="104"/>
      <c r="B68" s="104"/>
    </row>
  </sheetData>
  <pageMargins left="0.75" right="0.75" top="1" bottom="1" header="0.5" footer="0.5"/>
  <pageSetup paperSize="9" scale="95" orientation="landscape" r:id="rId1"/>
  <headerFooter alignWithMargins="0"/>
  <ignoredErrors>
    <ignoredError sqref="H18" 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9"/>
    <pageSetUpPr fitToPage="1"/>
  </sheetPr>
  <dimension ref="A1:O45"/>
  <sheetViews>
    <sheetView zoomScaleNormal="100" workbookViewId="0">
      <selection activeCell="E58" sqref="E58"/>
    </sheetView>
  </sheetViews>
  <sheetFormatPr defaultColWidth="9.109375" defaultRowHeight="13.2" x14ac:dyDescent="0.25"/>
  <cols>
    <col min="1" max="1" width="24.33203125" style="62" customWidth="1"/>
    <col min="2" max="5" width="18.33203125" style="62" customWidth="1"/>
    <col min="6" max="6" width="14.5546875" style="62" customWidth="1"/>
    <col min="7" max="10" width="13.6640625" style="62" customWidth="1"/>
    <col min="11" max="12" width="9.109375" style="62"/>
    <col min="13" max="13" width="12.88671875" style="62" bestFit="1" customWidth="1"/>
    <col min="14" max="254" width="9.109375" style="62"/>
    <col min="255" max="255" width="2.44140625" style="62" customWidth="1"/>
    <col min="256" max="256" width="33.88671875" style="62" customWidth="1"/>
    <col min="257" max="260" width="18.109375" style="62" customWidth="1"/>
    <col min="261" max="261" width="18.33203125" style="62" customWidth="1"/>
    <col min="262" max="510" width="9.109375" style="62"/>
    <col min="511" max="511" width="2.44140625" style="62" customWidth="1"/>
    <col min="512" max="512" width="33.88671875" style="62" customWidth="1"/>
    <col min="513" max="516" width="18.109375" style="62" customWidth="1"/>
    <col min="517" max="517" width="18.33203125" style="62" customWidth="1"/>
    <col min="518" max="766" width="9.109375" style="62"/>
    <col min="767" max="767" width="2.44140625" style="62" customWidth="1"/>
    <col min="768" max="768" width="33.88671875" style="62" customWidth="1"/>
    <col min="769" max="772" width="18.109375" style="62" customWidth="1"/>
    <col min="773" max="773" width="18.33203125" style="62" customWidth="1"/>
    <col min="774" max="1022" width="9.109375" style="62"/>
    <col min="1023" max="1023" width="2.44140625" style="62" customWidth="1"/>
    <col min="1024" max="1024" width="33.88671875" style="62" customWidth="1"/>
    <col min="1025" max="1028" width="18.109375" style="62" customWidth="1"/>
    <col min="1029" max="1029" width="18.33203125" style="62" customWidth="1"/>
    <col min="1030" max="1278" width="9.109375" style="62"/>
    <col min="1279" max="1279" width="2.44140625" style="62" customWidth="1"/>
    <col min="1280" max="1280" width="33.88671875" style="62" customWidth="1"/>
    <col min="1281" max="1284" width="18.109375" style="62" customWidth="1"/>
    <col min="1285" max="1285" width="18.33203125" style="62" customWidth="1"/>
    <col min="1286" max="1534" width="9.109375" style="62"/>
    <col min="1535" max="1535" width="2.44140625" style="62" customWidth="1"/>
    <col min="1536" max="1536" width="33.88671875" style="62" customWidth="1"/>
    <col min="1537" max="1540" width="18.109375" style="62" customWidth="1"/>
    <col min="1541" max="1541" width="18.33203125" style="62" customWidth="1"/>
    <col min="1542" max="1790" width="9.109375" style="62"/>
    <col min="1791" max="1791" width="2.44140625" style="62" customWidth="1"/>
    <col min="1792" max="1792" width="33.88671875" style="62" customWidth="1"/>
    <col min="1793" max="1796" width="18.109375" style="62" customWidth="1"/>
    <col min="1797" max="1797" width="18.33203125" style="62" customWidth="1"/>
    <col min="1798" max="2046" width="9.109375" style="62"/>
    <col min="2047" max="2047" width="2.44140625" style="62" customWidth="1"/>
    <col min="2048" max="2048" width="33.88671875" style="62" customWidth="1"/>
    <col min="2049" max="2052" width="18.109375" style="62" customWidth="1"/>
    <col min="2053" max="2053" width="18.33203125" style="62" customWidth="1"/>
    <col min="2054" max="2302" width="9.109375" style="62"/>
    <col min="2303" max="2303" width="2.44140625" style="62" customWidth="1"/>
    <col min="2304" max="2304" width="33.88671875" style="62" customWidth="1"/>
    <col min="2305" max="2308" width="18.109375" style="62" customWidth="1"/>
    <col min="2309" max="2309" width="18.33203125" style="62" customWidth="1"/>
    <col min="2310" max="2558" width="9.109375" style="62"/>
    <col min="2559" max="2559" width="2.44140625" style="62" customWidth="1"/>
    <col min="2560" max="2560" width="33.88671875" style="62" customWidth="1"/>
    <col min="2561" max="2564" width="18.109375" style="62" customWidth="1"/>
    <col min="2565" max="2565" width="18.33203125" style="62" customWidth="1"/>
    <col min="2566" max="2814" width="9.109375" style="62"/>
    <col min="2815" max="2815" width="2.44140625" style="62" customWidth="1"/>
    <col min="2816" max="2816" width="33.88671875" style="62" customWidth="1"/>
    <col min="2817" max="2820" width="18.109375" style="62" customWidth="1"/>
    <col min="2821" max="2821" width="18.33203125" style="62" customWidth="1"/>
    <col min="2822" max="3070" width="9.109375" style="62"/>
    <col min="3071" max="3071" width="2.44140625" style="62" customWidth="1"/>
    <col min="3072" max="3072" width="33.88671875" style="62" customWidth="1"/>
    <col min="3073" max="3076" width="18.109375" style="62" customWidth="1"/>
    <col min="3077" max="3077" width="18.33203125" style="62" customWidth="1"/>
    <col min="3078" max="3326" width="9.109375" style="62"/>
    <col min="3327" max="3327" width="2.44140625" style="62" customWidth="1"/>
    <col min="3328" max="3328" width="33.88671875" style="62" customWidth="1"/>
    <col min="3329" max="3332" width="18.109375" style="62" customWidth="1"/>
    <col min="3333" max="3333" width="18.33203125" style="62" customWidth="1"/>
    <col min="3334" max="3582" width="9.109375" style="62"/>
    <col min="3583" max="3583" width="2.44140625" style="62" customWidth="1"/>
    <col min="3584" max="3584" width="33.88671875" style="62" customWidth="1"/>
    <col min="3585" max="3588" width="18.109375" style="62" customWidth="1"/>
    <col min="3589" max="3589" width="18.33203125" style="62" customWidth="1"/>
    <col min="3590" max="3838" width="9.109375" style="62"/>
    <col min="3839" max="3839" width="2.44140625" style="62" customWidth="1"/>
    <col min="3840" max="3840" width="33.88671875" style="62" customWidth="1"/>
    <col min="3841" max="3844" width="18.109375" style="62" customWidth="1"/>
    <col min="3845" max="3845" width="18.33203125" style="62" customWidth="1"/>
    <col min="3846" max="4094" width="9.109375" style="62"/>
    <col min="4095" max="4095" width="2.44140625" style="62" customWidth="1"/>
    <col min="4096" max="4096" width="33.88671875" style="62" customWidth="1"/>
    <col min="4097" max="4100" width="18.109375" style="62" customWidth="1"/>
    <col min="4101" max="4101" width="18.33203125" style="62" customWidth="1"/>
    <col min="4102" max="4350" width="9.109375" style="62"/>
    <col min="4351" max="4351" width="2.44140625" style="62" customWidth="1"/>
    <col min="4352" max="4352" width="33.88671875" style="62" customWidth="1"/>
    <col min="4353" max="4356" width="18.109375" style="62" customWidth="1"/>
    <col min="4357" max="4357" width="18.33203125" style="62" customWidth="1"/>
    <col min="4358" max="4606" width="9.109375" style="62"/>
    <col min="4607" max="4607" width="2.44140625" style="62" customWidth="1"/>
    <col min="4608" max="4608" width="33.88671875" style="62" customWidth="1"/>
    <col min="4609" max="4612" width="18.109375" style="62" customWidth="1"/>
    <col min="4613" max="4613" width="18.33203125" style="62" customWidth="1"/>
    <col min="4614" max="4862" width="9.109375" style="62"/>
    <col min="4863" max="4863" width="2.44140625" style="62" customWidth="1"/>
    <col min="4864" max="4864" width="33.88671875" style="62" customWidth="1"/>
    <col min="4865" max="4868" width="18.109375" style="62" customWidth="1"/>
    <col min="4869" max="4869" width="18.33203125" style="62" customWidth="1"/>
    <col min="4870" max="5118" width="9.109375" style="62"/>
    <col min="5119" max="5119" width="2.44140625" style="62" customWidth="1"/>
    <col min="5120" max="5120" width="33.88671875" style="62" customWidth="1"/>
    <col min="5121" max="5124" width="18.109375" style="62" customWidth="1"/>
    <col min="5125" max="5125" width="18.33203125" style="62" customWidth="1"/>
    <col min="5126" max="5374" width="9.109375" style="62"/>
    <col min="5375" max="5375" width="2.44140625" style="62" customWidth="1"/>
    <col min="5376" max="5376" width="33.88671875" style="62" customWidth="1"/>
    <col min="5377" max="5380" width="18.109375" style="62" customWidth="1"/>
    <col min="5381" max="5381" width="18.33203125" style="62" customWidth="1"/>
    <col min="5382" max="5630" width="9.109375" style="62"/>
    <col min="5631" max="5631" width="2.44140625" style="62" customWidth="1"/>
    <col min="5632" max="5632" width="33.88671875" style="62" customWidth="1"/>
    <col min="5633" max="5636" width="18.109375" style="62" customWidth="1"/>
    <col min="5637" max="5637" width="18.33203125" style="62" customWidth="1"/>
    <col min="5638" max="5886" width="9.109375" style="62"/>
    <col min="5887" max="5887" width="2.44140625" style="62" customWidth="1"/>
    <col min="5888" max="5888" width="33.88671875" style="62" customWidth="1"/>
    <col min="5889" max="5892" width="18.109375" style="62" customWidth="1"/>
    <col min="5893" max="5893" width="18.33203125" style="62" customWidth="1"/>
    <col min="5894" max="6142" width="9.109375" style="62"/>
    <col min="6143" max="6143" width="2.44140625" style="62" customWidth="1"/>
    <col min="6144" max="6144" width="33.88671875" style="62" customWidth="1"/>
    <col min="6145" max="6148" width="18.109375" style="62" customWidth="1"/>
    <col min="6149" max="6149" width="18.33203125" style="62" customWidth="1"/>
    <col min="6150" max="6398" width="9.109375" style="62"/>
    <col min="6399" max="6399" width="2.44140625" style="62" customWidth="1"/>
    <col min="6400" max="6400" width="33.88671875" style="62" customWidth="1"/>
    <col min="6401" max="6404" width="18.109375" style="62" customWidth="1"/>
    <col min="6405" max="6405" width="18.33203125" style="62" customWidth="1"/>
    <col min="6406" max="6654" width="9.109375" style="62"/>
    <col min="6655" max="6655" width="2.44140625" style="62" customWidth="1"/>
    <col min="6656" max="6656" width="33.88671875" style="62" customWidth="1"/>
    <col min="6657" max="6660" width="18.109375" style="62" customWidth="1"/>
    <col min="6661" max="6661" width="18.33203125" style="62" customWidth="1"/>
    <col min="6662" max="6910" width="9.109375" style="62"/>
    <col min="6911" max="6911" width="2.44140625" style="62" customWidth="1"/>
    <col min="6912" max="6912" width="33.88671875" style="62" customWidth="1"/>
    <col min="6913" max="6916" width="18.109375" style="62" customWidth="1"/>
    <col min="6917" max="6917" width="18.33203125" style="62" customWidth="1"/>
    <col min="6918" max="7166" width="9.109375" style="62"/>
    <col min="7167" max="7167" width="2.44140625" style="62" customWidth="1"/>
    <col min="7168" max="7168" width="33.88671875" style="62" customWidth="1"/>
    <col min="7169" max="7172" width="18.109375" style="62" customWidth="1"/>
    <col min="7173" max="7173" width="18.33203125" style="62" customWidth="1"/>
    <col min="7174" max="7422" width="9.109375" style="62"/>
    <col min="7423" max="7423" width="2.44140625" style="62" customWidth="1"/>
    <col min="7424" max="7424" width="33.88671875" style="62" customWidth="1"/>
    <col min="7425" max="7428" width="18.109375" style="62" customWidth="1"/>
    <col min="7429" max="7429" width="18.33203125" style="62" customWidth="1"/>
    <col min="7430" max="7678" width="9.109375" style="62"/>
    <col min="7679" max="7679" width="2.44140625" style="62" customWidth="1"/>
    <col min="7680" max="7680" width="33.88671875" style="62" customWidth="1"/>
    <col min="7681" max="7684" width="18.109375" style="62" customWidth="1"/>
    <col min="7685" max="7685" width="18.33203125" style="62" customWidth="1"/>
    <col min="7686" max="7934" width="9.109375" style="62"/>
    <col min="7935" max="7935" width="2.44140625" style="62" customWidth="1"/>
    <col min="7936" max="7936" width="33.88671875" style="62" customWidth="1"/>
    <col min="7937" max="7940" width="18.109375" style="62" customWidth="1"/>
    <col min="7941" max="7941" width="18.33203125" style="62" customWidth="1"/>
    <col min="7942" max="8190" width="9.109375" style="62"/>
    <col min="8191" max="8191" width="2.44140625" style="62" customWidth="1"/>
    <col min="8192" max="8192" width="33.88671875" style="62" customWidth="1"/>
    <col min="8193" max="8196" width="18.109375" style="62" customWidth="1"/>
    <col min="8197" max="8197" width="18.33203125" style="62" customWidth="1"/>
    <col min="8198" max="8446" width="9.109375" style="62"/>
    <col min="8447" max="8447" width="2.44140625" style="62" customWidth="1"/>
    <col min="8448" max="8448" width="33.88671875" style="62" customWidth="1"/>
    <col min="8449" max="8452" width="18.109375" style="62" customWidth="1"/>
    <col min="8453" max="8453" width="18.33203125" style="62" customWidth="1"/>
    <col min="8454" max="8702" width="9.109375" style="62"/>
    <col min="8703" max="8703" width="2.44140625" style="62" customWidth="1"/>
    <col min="8704" max="8704" width="33.88671875" style="62" customWidth="1"/>
    <col min="8705" max="8708" width="18.109375" style="62" customWidth="1"/>
    <col min="8709" max="8709" width="18.33203125" style="62" customWidth="1"/>
    <col min="8710" max="8958" width="9.109375" style="62"/>
    <col min="8959" max="8959" width="2.44140625" style="62" customWidth="1"/>
    <col min="8960" max="8960" width="33.88671875" style="62" customWidth="1"/>
    <col min="8961" max="8964" width="18.109375" style="62" customWidth="1"/>
    <col min="8965" max="8965" width="18.33203125" style="62" customWidth="1"/>
    <col min="8966" max="9214" width="9.109375" style="62"/>
    <col min="9215" max="9215" width="2.44140625" style="62" customWidth="1"/>
    <col min="9216" max="9216" width="33.88671875" style="62" customWidth="1"/>
    <col min="9217" max="9220" width="18.109375" style="62" customWidth="1"/>
    <col min="9221" max="9221" width="18.33203125" style="62" customWidth="1"/>
    <col min="9222" max="9470" width="9.109375" style="62"/>
    <col min="9471" max="9471" width="2.44140625" style="62" customWidth="1"/>
    <col min="9472" max="9472" width="33.88671875" style="62" customWidth="1"/>
    <col min="9473" max="9476" width="18.109375" style="62" customWidth="1"/>
    <col min="9477" max="9477" width="18.33203125" style="62" customWidth="1"/>
    <col min="9478" max="9726" width="9.109375" style="62"/>
    <col min="9727" max="9727" width="2.44140625" style="62" customWidth="1"/>
    <col min="9728" max="9728" width="33.88671875" style="62" customWidth="1"/>
    <col min="9729" max="9732" width="18.109375" style="62" customWidth="1"/>
    <col min="9733" max="9733" width="18.33203125" style="62" customWidth="1"/>
    <col min="9734" max="9982" width="9.109375" style="62"/>
    <col min="9983" max="9983" width="2.44140625" style="62" customWidth="1"/>
    <col min="9984" max="9984" width="33.88671875" style="62" customWidth="1"/>
    <col min="9985" max="9988" width="18.109375" style="62" customWidth="1"/>
    <col min="9989" max="9989" width="18.33203125" style="62" customWidth="1"/>
    <col min="9990" max="10238" width="9.109375" style="62"/>
    <col min="10239" max="10239" width="2.44140625" style="62" customWidth="1"/>
    <col min="10240" max="10240" width="33.88671875" style="62" customWidth="1"/>
    <col min="10241" max="10244" width="18.109375" style="62" customWidth="1"/>
    <col min="10245" max="10245" width="18.33203125" style="62" customWidth="1"/>
    <col min="10246" max="10494" width="9.109375" style="62"/>
    <col min="10495" max="10495" width="2.44140625" style="62" customWidth="1"/>
    <col min="10496" max="10496" width="33.88671875" style="62" customWidth="1"/>
    <col min="10497" max="10500" width="18.109375" style="62" customWidth="1"/>
    <col min="10501" max="10501" width="18.33203125" style="62" customWidth="1"/>
    <col min="10502" max="10750" width="9.109375" style="62"/>
    <col min="10751" max="10751" width="2.44140625" style="62" customWidth="1"/>
    <col min="10752" max="10752" width="33.88671875" style="62" customWidth="1"/>
    <col min="10753" max="10756" width="18.109375" style="62" customWidth="1"/>
    <col min="10757" max="10757" width="18.33203125" style="62" customWidth="1"/>
    <col min="10758" max="11006" width="9.109375" style="62"/>
    <col min="11007" max="11007" width="2.44140625" style="62" customWidth="1"/>
    <col min="11008" max="11008" width="33.88671875" style="62" customWidth="1"/>
    <col min="11009" max="11012" width="18.109375" style="62" customWidth="1"/>
    <col min="11013" max="11013" width="18.33203125" style="62" customWidth="1"/>
    <col min="11014" max="11262" width="9.109375" style="62"/>
    <col min="11263" max="11263" width="2.44140625" style="62" customWidth="1"/>
    <col min="11264" max="11264" width="33.88671875" style="62" customWidth="1"/>
    <col min="11265" max="11268" width="18.109375" style="62" customWidth="1"/>
    <col min="11269" max="11269" width="18.33203125" style="62" customWidth="1"/>
    <col min="11270" max="11518" width="9.109375" style="62"/>
    <col min="11519" max="11519" width="2.44140625" style="62" customWidth="1"/>
    <col min="11520" max="11520" width="33.88671875" style="62" customWidth="1"/>
    <col min="11521" max="11524" width="18.109375" style="62" customWidth="1"/>
    <col min="11525" max="11525" width="18.33203125" style="62" customWidth="1"/>
    <col min="11526" max="11774" width="9.109375" style="62"/>
    <col min="11775" max="11775" width="2.44140625" style="62" customWidth="1"/>
    <col min="11776" max="11776" width="33.88671875" style="62" customWidth="1"/>
    <col min="11777" max="11780" width="18.109375" style="62" customWidth="1"/>
    <col min="11781" max="11781" width="18.33203125" style="62" customWidth="1"/>
    <col min="11782" max="12030" width="9.109375" style="62"/>
    <col min="12031" max="12031" width="2.44140625" style="62" customWidth="1"/>
    <col min="12032" max="12032" width="33.88671875" style="62" customWidth="1"/>
    <col min="12033" max="12036" width="18.109375" style="62" customWidth="1"/>
    <col min="12037" max="12037" width="18.33203125" style="62" customWidth="1"/>
    <col min="12038" max="12286" width="9.109375" style="62"/>
    <col min="12287" max="12287" width="2.44140625" style="62" customWidth="1"/>
    <col min="12288" max="12288" width="33.88671875" style="62" customWidth="1"/>
    <col min="12289" max="12292" width="18.109375" style="62" customWidth="1"/>
    <col min="12293" max="12293" width="18.33203125" style="62" customWidth="1"/>
    <col min="12294" max="12542" width="9.109375" style="62"/>
    <col min="12543" max="12543" width="2.44140625" style="62" customWidth="1"/>
    <col min="12544" max="12544" width="33.88671875" style="62" customWidth="1"/>
    <col min="12545" max="12548" width="18.109375" style="62" customWidth="1"/>
    <col min="12549" max="12549" width="18.33203125" style="62" customWidth="1"/>
    <col min="12550" max="12798" width="9.109375" style="62"/>
    <col min="12799" max="12799" width="2.44140625" style="62" customWidth="1"/>
    <col min="12800" max="12800" width="33.88671875" style="62" customWidth="1"/>
    <col min="12801" max="12804" width="18.109375" style="62" customWidth="1"/>
    <col min="12805" max="12805" width="18.33203125" style="62" customWidth="1"/>
    <col min="12806" max="13054" width="9.109375" style="62"/>
    <col min="13055" max="13055" width="2.44140625" style="62" customWidth="1"/>
    <col min="13056" max="13056" width="33.88671875" style="62" customWidth="1"/>
    <col min="13057" max="13060" width="18.109375" style="62" customWidth="1"/>
    <col min="13061" max="13061" width="18.33203125" style="62" customWidth="1"/>
    <col min="13062" max="13310" width="9.109375" style="62"/>
    <col min="13311" max="13311" width="2.44140625" style="62" customWidth="1"/>
    <col min="13312" max="13312" width="33.88671875" style="62" customWidth="1"/>
    <col min="13313" max="13316" width="18.109375" style="62" customWidth="1"/>
    <col min="13317" max="13317" width="18.33203125" style="62" customWidth="1"/>
    <col min="13318" max="13566" width="9.109375" style="62"/>
    <col min="13567" max="13567" width="2.44140625" style="62" customWidth="1"/>
    <col min="13568" max="13568" width="33.88671875" style="62" customWidth="1"/>
    <col min="13569" max="13572" width="18.109375" style="62" customWidth="1"/>
    <col min="13573" max="13573" width="18.33203125" style="62" customWidth="1"/>
    <col min="13574" max="13822" width="9.109375" style="62"/>
    <col min="13823" max="13823" width="2.44140625" style="62" customWidth="1"/>
    <col min="13824" max="13824" width="33.88671875" style="62" customWidth="1"/>
    <col min="13825" max="13828" width="18.109375" style="62" customWidth="1"/>
    <col min="13829" max="13829" width="18.33203125" style="62" customWidth="1"/>
    <col min="13830" max="14078" width="9.109375" style="62"/>
    <col min="14079" max="14079" width="2.44140625" style="62" customWidth="1"/>
    <col min="14080" max="14080" width="33.88671875" style="62" customWidth="1"/>
    <col min="14081" max="14084" width="18.109375" style="62" customWidth="1"/>
    <col min="14085" max="14085" width="18.33203125" style="62" customWidth="1"/>
    <col min="14086" max="14334" width="9.109375" style="62"/>
    <col min="14335" max="14335" width="2.44140625" style="62" customWidth="1"/>
    <col min="14336" max="14336" width="33.88671875" style="62" customWidth="1"/>
    <col min="14337" max="14340" width="18.109375" style="62" customWidth="1"/>
    <col min="14341" max="14341" width="18.33203125" style="62" customWidth="1"/>
    <col min="14342" max="14590" width="9.109375" style="62"/>
    <col min="14591" max="14591" width="2.44140625" style="62" customWidth="1"/>
    <col min="14592" max="14592" width="33.88671875" style="62" customWidth="1"/>
    <col min="14593" max="14596" width="18.109375" style="62" customWidth="1"/>
    <col min="14597" max="14597" width="18.33203125" style="62" customWidth="1"/>
    <col min="14598" max="14846" width="9.109375" style="62"/>
    <col min="14847" max="14847" width="2.44140625" style="62" customWidth="1"/>
    <col min="14848" max="14848" width="33.88671875" style="62" customWidth="1"/>
    <col min="14849" max="14852" width="18.109375" style="62" customWidth="1"/>
    <col min="14853" max="14853" width="18.33203125" style="62" customWidth="1"/>
    <col min="14854" max="15102" width="9.109375" style="62"/>
    <col min="15103" max="15103" width="2.44140625" style="62" customWidth="1"/>
    <col min="15104" max="15104" width="33.88671875" style="62" customWidth="1"/>
    <col min="15105" max="15108" width="18.109375" style="62" customWidth="1"/>
    <col min="15109" max="15109" width="18.33203125" style="62" customWidth="1"/>
    <col min="15110" max="15358" width="9.109375" style="62"/>
    <col min="15359" max="15359" width="2.44140625" style="62" customWidth="1"/>
    <col min="15360" max="15360" width="33.88671875" style="62" customWidth="1"/>
    <col min="15361" max="15364" width="18.109375" style="62" customWidth="1"/>
    <col min="15365" max="15365" width="18.33203125" style="62" customWidth="1"/>
    <col min="15366" max="15614" width="9.109375" style="62"/>
    <col min="15615" max="15615" width="2.44140625" style="62" customWidth="1"/>
    <col min="15616" max="15616" width="33.88671875" style="62" customWidth="1"/>
    <col min="15617" max="15620" width="18.109375" style="62" customWidth="1"/>
    <col min="15621" max="15621" width="18.33203125" style="62" customWidth="1"/>
    <col min="15622" max="15870" width="9.109375" style="62"/>
    <col min="15871" max="15871" width="2.44140625" style="62" customWidth="1"/>
    <col min="15872" max="15872" width="33.88671875" style="62" customWidth="1"/>
    <col min="15873" max="15876" width="18.109375" style="62" customWidth="1"/>
    <col min="15877" max="15877" width="18.33203125" style="62" customWidth="1"/>
    <col min="15878" max="16126" width="9.109375" style="62"/>
    <col min="16127" max="16127" width="2.44140625" style="62" customWidth="1"/>
    <col min="16128" max="16128" width="33.88671875" style="62" customWidth="1"/>
    <col min="16129" max="16132" width="18.109375" style="62" customWidth="1"/>
    <col min="16133" max="16133" width="18.33203125" style="62" customWidth="1"/>
    <col min="16134" max="16384" width="9.109375" style="62"/>
  </cols>
  <sheetData>
    <row r="1" spans="1:15" x14ac:dyDescent="0.25">
      <c r="A1" s="39" t="s">
        <v>194</v>
      </c>
    </row>
    <row r="2" spans="1:15" ht="17.399999999999999" x14ac:dyDescent="0.3">
      <c r="A2" s="158" t="s">
        <v>93</v>
      </c>
    </row>
    <row r="3" spans="1:15" ht="18" x14ac:dyDescent="0.3">
      <c r="A3" s="43" t="s">
        <v>202</v>
      </c>
    </row>
    <row r="5" spans="1:15" s="47" customFormat="1" ht="29.25" customHeight="1" x14ac:dyDescent="0.25">
      <c r="A5" s="159" t="s">
        <v>28</v>
      </c>
      <c r="B5" s="160" t="s">
        <v>141</v>
      </c>
      <c r="C5" s="160" t="s">
        <v>29</v>
      </c>
      <c r="D5" s="91" t="s">
        <v>112</v>
      </c>
      <c r="E5" s="161" t="s">
        <v>16</v>
      </c>
      <c r="F5" s="92" t="s">
        <v>110</v>
      </c>
      <c r="H5"/>
      <c r="I5"/>
      <c r="J5"/>
    </row>
    <row r="6" spans="1:15" s="162" customFormat="1" x14ac:dyDescent="0.25">
      <c r="A6" s="48" t="s">
        <v>136</v>
      </c>
      <c r="B6" s="126">
        <v>10595.9</v>
      </c>
      <c r="C6" s="126">
        <v>3566</v>
      </c>
      <c r="D6" s="126">
        <v>2138.5</v>
      </c>
      <c r="E6" s="311">
        <f>SUM(B6:D6)</f>
        <v>16300.4</v>
      </c>
      <c r="F6" s="312">
        <v>12614.1331222272</v>
      </c>
      <c r="H6"/>
      <c r="I6"/>
      <c r="J6"/>
      <c r="L6" s="72"/>
      <c r="M6" s="72"/>
      <c r="N6" s="72"/>
      <c r="O6"/>
    </row>
    <row r="7" spans="1:15" s="163" customFormat="1" x14ac:dyDescent="0.25">
      <c r="A7" s="48" t="s">
        <v>9</v>
      </c>
      <c r="B7" s="126">
        <v>13688</v>
      </c>
      <c r="C7" s="126">
        <v>5064.3999999999996</v>
      </c>
      <c r="D7" s="126">
        <v>10893.7</v>
      </c>
      <c r="E7" s="311">
        <f t="shared" ref="E7:E18" si="0">SUM(B7:D7)</f>
        <v>29646.100000000002</v>
      </c>
      <c r="F7" s="311">
        <v>41811.217186127098</v>
      </c>
      <c r="G7" s="162"/>
      <c r="H7"/>
      <c r="I7"/>
      <c r="J7"/>
      <c r="K7" s="62"/>
      <c r="L7" s="72"/>
      <c r="M7" s="242"/>
      <c r="N7" s="72"/>
      <c r="O7" s="185"/>
    </row>
    <row r="8" spans="1:15" s="85" customFormat="1" x14ac:dyDescent="0.25">
      <c r="A8" s="48" t="s">
        <v>98</v>
      </c>
      <c r="B8" s="126">
        <v>1065.4000000000001</v>
      </c>
      <c r="C8" s="126">
        <v>301.7</v>
      </c>
      <c r="D8" s="126">
        <v>610.4</v>
      </c>
      <c r="E8" s="311">
        <f t="shared" si="0"/>
        <v>1977.5</v>
      </c>
      <c r="F8" s="311">
        <v>5292.4299035404201</v>
      </c>
      <c r="G8" s="162"/>
      <c r="H8"/>
      <c r="I8"/>
      <c r="J8"/>
      <c r="K8" s="62"/>
      <c r="L8" s="72"/>
      <c r="M8" s="242"/>
      <c r="N8" s="72"/>
      <c r="O8" s="185"/>
    </row>
    <row r="9" spans="1:15" s="85" customFormat="1" x14ac:dyDescent="0.25">
      <c r="A9" s="48" t="s">
        <v>137</v>
      </c>
      <c r="B9" s="126">
        <v>3881.8</v>
      </c>
      <c r="C9" s="126">
        <v>397.9</v>
      </c>
      <c r="D9" s="126">
        <v>473.4</v>
      </c>
      <c r="E9" s="311">
        <f t="shared" si="0"/>
        <v>4753.0999999999995</v>
      </c>
      <c r="F9" s="311">
        <v>11077.578472201183</v>
      </c>
      <c r="G9" s="162"/>
      <c r="H9"/>
      <c r="I9"/>
      <c r="J9"/>
      <c r="K9" s="62"/>
      <c r="L9" s="72"/>
      <c r="M9" s="242"/>
      <c r="N9" s="72"/>
      <c r="O9" s="72"/>
    </row>
    <row r="10" spans="1:15" s="85" customFormat="1" x14ac:dyDescent="0.25">
      <c r="A10" s="48" t="s">
        <v>138</v>
      </c>
      <c r="B10" s="126">
        <v>1440.3</v>
      </c>
      <c r="C10" s="126">
        <v>325.7</v>
      </c>
      <c r="D10" s="126">
        <v>616</v>
      </c>
      <c r="E10" s="311">
        <f t="shared" si="0"/>
        <v>2382</v>
      </c>
      <c r="F10" s="311">
        <v>7536.7583079945962</v>
      </c>
      <c r="G10" s="162"/>
      <c r="H10"/>
      <c r="I10"/>
      <c r="J10"/>
      <c r="K10" s="62"/>
      <c r="L10" s="72"/>
      <c r="M10" s="242"/>
      <c r="N10" s="72"/>
      <c r="O10" s="72"/>
    </row>
    <row r="11" spans="1:15" s="85" customFormat="1" x14ac:dyDescent="0.25">
      <c r="A11" s="48" t="s">
        <v>11</v>
      </c>
      <c r="B11" s="126">
        <v>4052.5</v>
      </c>
      <c r="C11" s="126">
        <v>401.2</v>
      </c>
      <c r="D11" s="126">
        <v>1140.7</v>
      </c>
      <c r="E11" s="311">
        <f t="shared" si="0"/>
        <v>5594.4</v>
      </c>
      <c r="F11" s="311">
        <v>11363.257845028942</v>
      </c>
      <c r="G11" s="162"/>
      <c r="H11"/>
      <c r="I11"/>
      <c r="J11"/>
      <c r="K11" s="62"/>
      <c r="L11" s="72"/>
      <c r="M11" s="242"/>
      <c r="N11" s="72"/>
      <c r="O11" s="185"/>
    </row>
    <row r="12" spans="1:15" x14ac:dyDescent="0.25">
      <c r="A12" s="48" t="s">
        <v>139</v>
      </c>
      <c r="B12" s="126">
        <v>4402.3999999999996</v>
      </c>
      <c r="C12" s="126">
        <v>2558.9</v>
      </c>
      <c r="D12" s="126">
        <v>4611.5</v>
      </c>
      <c r="E12" s="311">
        <f t="shared" si="0"/>
        <v>11572.8</v>
      </c>
      <c r="F12" s="311">
        <v>17908.248930293019</v>
      </c>
      <c r="G12" s="162"/>
      <c r="H12"/>
      <c r="I12"/>
      <c r="J12"/>
      <c r="L12" s="72"/>
      <c r="M12" s="242"/>
      <c r="N12" s="72"/>
      <c r="O12" s="185"/>
    </row>
    <row r="13" spans="1:15" s="85" customFormat="1" x14ac:dyDescent="0.25">
      <c r="A13" s="48" t="s">
        <v>12</v>
      </c>
      <c r="B13" s="126">
        <v>1498</v>
      </c>
      <c r="C13" s="126">
        <v>212.6</v>
      </c>
      <c r="D13" s="126">
        <v>407.1</v>
      </c>
      <c r="E13" s="311">
        <f t="shared" si="0"/>
        <v>2117.6999999999998</v>
      </c>
      <c r="F13" s="311">
        <v>7892.6089467702568</v>
      </c>
      <c r="G13" s="162"/>
      <c r="H13"/>
      <c r="I13"/>
      <c r="J13"/>
      <c r="K13" s="62"/>
      <c r="L13" s="72"/>
      <c r="M13" s="242"/>
      <c r="N13" s="72"/>
      <c r="O13" s="185"/>
    </row>
    <row r="14" spans="1:15" x14ac:dyDescent="0.25">
      <c r="A14" s="48" t="s">
        <v>124</v>
      </c>
      <c r="B14" s="126">
        <v>5271.2</v>
      </c>
      <c r="C14" s="126">
        <v>3863.1</v>
      </c>
      <c r="D14" s="126">
        <v>5942.3</v>
      </c>
      <c r="E14" s="311">
        <f t="shared" si="0"/>
        <v>15076.599999999999</v>
      </c>
      <c r="F14" s="311">
        <v>31509.394528392586</v>
      </c>
      <c r="G14" s="162"/>
      <c r="H14"/>
      <c r="I14"/>
      <c r="J14"/>
      <c r="L14" s="72"/>
      <c r="M14" s="243"/>
      <c r="N14" s="72"/>
      <c r="O14" s="185"/>
    </row>
    <row r="15" spans="1:15" x14ac:dyDescent="0.25">
      <c r="A15" s="48" t="s">
        <v>13</v>
      </c>
      <c r="B15" s="126">
        <v>1086.9000000000001</v>
      </c>
      <c r="C15" s="126">
        <v>170.9</v>
      </c>
      <c r="D15" s="126">
        <v>635.29999999999995</v>
      </c>
      <c r="E15" s="311">
        <f t="shared" si="0"/>
        <v>1893.1000000000001</v>
      </c>
      <c r="F15" s="311">
        <v>7853.2793549136404</v>
      </c>
      <c r="G15" s="162"/>
      <c r="H15"/>
      <c r="I15"/>
      <c r="J15"/>
      <c r="L15" s="185"/>
      <c r="M15" s="222"/>
      <c r="N15" s="185"/>
      <c r="O15" s="185"/>
    </row>
    <row r="16" spans="1:15" x14ac:dyDescent="0.25">
      <c r="A16" s="48" t="s">
        <v>140</v>
      </c>
      <c r="B16" s="126">
        <v>737.5</v>
      </c>
      <c r="C16" s="126">
        <v>897.7</v>
      </c>
      <c r="D16" s="126">
        <v>2026.1</v>
      </c>
      <c r="E16" s="311">
        <f t="shared" si="0"/>
        <v>3661.3</v>
      </c>
      <c r="F16" s="311">
        <v>15104.433042416644</v>
      </c>
      <c r="G16" s="162"/>
      <c r="H16"/>
      <c r="I16"/>
      <c r="J16"/>
      <c r="L16" s="40"/>
      <c r="M16" s="148"/>
      <c r="N16" s="40"/>
      <c r="O16" s="40"/>
    </row>
    <row r="17" spans="1:10" x14ac:dyDescent="0.25">
      <c r="A17" s="48" t="s">
        <v>14</v>
      </c>
      <c r="B17" s="314" t="s">
        <v>15</v>
      </c>
      <c r="C17" s="126">
        <v>71.2</v>
      </c>
      <c r="D17" s="126">
        <v>80.8</v>
      </c>
      <c r="E17" s="311">
        <f t="shared" si="0"/>
        <v>152</v>
      </c>
      <c r="F17" s="313" t="s">
        <v>15</v>
      </c>
      <c r="G17" s="162"/>
      <c r="H17"/>
      <c r="I17"/>
      <c r="J17"/>
    </row>
    <row r="18" spans="1:10" s="64" customFormat="1" x14ac:dyDescent="0.25">
      <c r="A18" s="164" t="s">
        <v>16</v>
      </c>
      <c r="B18" s="117">
        <v>47044.4</v>
      </c>
      <c r="C18" s="87">
        <v>17831.300000000003</v>
      </c>
      <c r="D18" s="87">
        <v>29575.799999999996</v>
      </c>
      <c r="E18" s="348">
        <f t="shared" si="0"/>
        <v>94451.5</v>
      </c>
      <c r="F18" s="349">
        <v>15023.909707151633</v>
      </c>
      <c r="G18" s="162"/>
      <c r="H18"/>
      <c r="I18"/>
      <c r="J18"/>
    </row>
    <row r="19" spans="1:10" x14ac:dyDescent="0.25">
      <c r="A19" s="165"/>
      <c r="B19" s="63"/>
      <c r="C19" s="63"/>
      <c r="D19" s="63"/>
      <c r="E19" s="63"/>
      <c r="F19" s="63"/>
      <c r="G19" s="85"/>
      <c r="H19" s="72"/>
      <c r="I19" s="72"/>
      <c r="J19" s="72"/>
    </row>
    <row r="20" spans="1:10" s="64" customFormat="1" x14ac:dyDescent="0.25">
      <c r="A20" s="155" t="s">
        <v>143</v>
      </c>
      <c r="B20" s="63"/>
      <c r="C20" s="63"/>
      <c r="D20" s="63"/>
      <c r="E20" s="63"/>
      <c r="F20" s="63"/>
      <c r="H20"/>
      <c r="I20"/>
      <c r="J20"/>
    </row>
    <row r="21" spans="1:10" s="64" customFormat="1" x14ac:dyDescent="0.25">
      <c r="A21" s="155" t="s">
        <v>142</v>
      </c>
      <c r="B21" s="63"/>
      <c r="C21" s="63"/>
      <c r="D21" s="63"/>
      <c r="E21" s="63"/>
      <c r="F21" s="63"/>
      <c r="H21" s="172"/>
    </row>
    <row r="22" spans="1:10" s="64" customFormat="1" x14ac:dyDescent="0.25">
      <c r="A22" s="57" t="s">
        <v>161</v>
      </c>
      <c r="B22" s="202"/>
      <c r="C22" s="202"/>
      <c r="D22" s="202"/>
      <c r="E22" s="202"/>
      <c r="F22" s="63"/>
    </row>
    <row r="23" spans="1:10" x14ac:dyDescent="0.25">
      <c r="B23" s="203"/>
      <c r="C23" s="203"/>
      <c r="D23" s="203"/>
      <c r="E23" s="203"/>
    </row>
    <row r="24" spans="1:10" x14ac:dyDescent="0.25">
      <c r="A24" s="57"/>
      <c r="B24" s="202"/>
      <c r="C24" s="202"/>
      <c r="D24" s="202"/>
      <c r="E24" s="202"/>
    </row>
    <row r="25" spans="1:10" x14ac:dyDescent="0.25">
      <c r="B25" s="203"/>
      <c r="C25" s="203"/>
      <c r="D25" s="203"/>
      <c r="E25" s="203"/>
    </row>
    <row r="26" spans="1:10" x14ac:dyDescent="0.25">
      <c r="B26" s="203"/>
      <c r="C26" s="203"/>
      <c r="D26" s="203"/>
      <c r="E26" s="203"/>
    </row>
    <row r="27" spans="1:10" x14ac:dyDescent="0.25">
      <c r="B27" s="203"/>
      <c r="C27" s="203"/>
      <c r="D27" s="203"/>
      <c r="E27" s="203"/>
    </row>
    <row r="28" spans="1:10" x14ac:dyDescent="0.25">
      <c r="B28" s="203"/>
      <c r="C28" s="203"/>
      <c r="D28" s="203"/>
      <c r="E28" s="203"/>
    </row>
    <row r="29" spans="1:10" x14ac:dyDescent="0.25">
      <c r="B29" s="202"/>
      <c r="C29" s="202"/>
      <c r="D29" s="202"/>
      <c r="E29" s="202"/>
    </row>
    <row r="30" spans="1:10" x14ac:dyDescent="0.25">
      <c r="B30" s="203"/>
      <c r="C30" s="203"/>
      <c r="D30" s="203"/>
      <c r="E30" s="203"/>
    </row>
    <row r="31" spans="1:10" x14ac:dyDescent="0.25">
      <c r="B31" s="203"/>
      <c r="C31" s="203"/>
      <c r="D31" s="203"/>
      <c r="E31" s="203"/>
    </row>
    <row r="32" spans="1:10" x14ac:dyDescent="0.25">
      <c r="B32" s="202"/>
      <c r="C32" s="202"/>
      <c r="D32" s="202"/>
      <c r="E32" s="202"/>
    </row>
    <row r="33" spans="2:5" x14ac:dyDescent="0.25">
      <c r="B33" s="202"/>
      <c r="C33" s="202"/>
      <c r="D33" s="202"/>
      <c r="E33" s="202"/>
    </row>
    <row r="34" spans="2:5" x14ac:dyDescent="0.25">
      <c r="B34" s="203"/>
      <c r="C34" s="203"/>
      <c r="D34" s="203"/>
      <c r="E34" s="203"/>
    </row>
    <row r="35" spans="2:5" x14ac:dyDescent="0.25">
      <c r="B35" s="203"/>
      <c r="C35" s="203"/>
      <c r="D35" s="203"/>
      <c r="E35" s="203"/>
    </row>
    <row r="36" spans="2:5" x14ac:dyDescent="0.25">
      <c r="B36" s="203"/>
      <c r="C36" s="203"/>
      <c r="D36" s="203"/>
      <c r="E36" s="203"/>
    </row>
    <row r="37" spans="2:5" x14ac:dyDescent="0.25">
      <c r="B37" s="202"/>
      <c r="C37" s="202"/>
      <c r="D37" s="202"/>
      <c r="E37" s="202"/>
    </row>
    <row r="38" spans="2:5" x14ac:dyDescent="0.25">
      <c r="B38" s="203"/>
      <c r="C38" s="203"/>
      <c r="D38" s="203"/>
      <c r="E38" s="203"/>
    </row>
    <row r="39" spans="2:5" x14ac:dyDescent="0.25">
      <c r="B39" s="203"/>
      <c r="C39" s="203"/>
      <c r="D39" s="203"/>
      <c r="E39" s="203"/>
    </row>
    <row r="40" spans="2:5" x14ac:dyDescent="0.25">
      <c r="B40" s="203"/>
      <c r="C40" s="203"/>
      <c r="D40" s="203"/>
      <c r="E40" s="203"/>
    </row>
    <row r="41" spans="2:5" x14ac:dyDescent="0.25">
      <c r="B41" s="202"/>
      <c r="C41" s="202"/>
      <c r="D41" s="202"/>
      <c r="E41" s="202"/>
    </row>
    <row r="42" spans="2:5" x14ac:dyDescent="0.25">
      <c r="B42" s="204"/>
      <c r="C42" s="204"/>
      <c r="D42" s="204"/>
      <c r="E42" s="204"/>
    </row>
    <row r="43" spans="2:5" x14ac:dyDescent="0.25">
      <c r="B43" s="204"/>
      <c r="C43" s="204"/>
      <c r="D43" s="204"/>
      <c r="E43" s="204"/>
    </row>
    <row r="44" spans="2:5" x14ac:dyDescent="0.25">
      <c r="B44" s="204"/>
      <c r="C44" s="204"/>
      <c r="D44" s="204"/>
      <c r="E44" s="204"/>
    </row>
    <row r="45" spans="2:5" x14ac:dyDescent="0.25">
      <c r="B45" s="203"/>
      <c r="C45" s="203"/>
      <c r="D45" s="203"/>
      <c r="E45" s="203"/>
    </row>
  </sheetData>
  <pageMargins left="0.51181102362204722" right="0.51181102362204722" top="0.51181102362204722" bottom="0.51181102362204722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/>
    <pageSetUpPr fitToPage="1"/>
  </sheetPr>
  <dimension ref="A1:W37"/>
  <sheetViews>
    <sheetView showGridLines="0" zoomScaleNormal="100" workbookViewId="0">
      <selection activeCell="E37" sqref="E37"/>
    </sheetView>
  </sheetViews>
  <sheetFormatPr defaultColWidth="11.44140625" defaultRowHeight="13.2" x14ac:dyDescent="0.25"/>
  <cols>
    <col min="1" max="1" width="18.44140625" style="40" customWidth="1"/>
    <col min="2" max="3" width="11.109375" style="40" customWidth="1"/>
    <col min="4" max="4" width="11.88671875" style="40" customWidth="1"/>
    <col min="5" max="6" width="12.109375" style="40" customWidth="1"/>
    <col min="7" max="7" width="17.44140625" style="40" bestFit="1" customWidth="1"/>
    <col min="8" max="8" width="12.33203125" style="40" customWidth="1"/>
    <col min="9" max="9" width="11.33203125" style="40" bestFit="1" customWidth="1"/>
    <col min="10" max="11" width="11.109375" style="40" customWidth="1"/>
    <col min="12" max="12" width="7.6640625" style="40" bestFit="1" customWidth="1"/>
    <col min="13" max="13" width="7.109375" style="40" customWidth="1"/>
    <col min="14" max="14" width="12.88671875" style="40" bestFit="1" customWidth="1"/>
    <col min="15" max="16384" width="11.44140625" style="40"/>
  </cols>
  <sheetData>
    <row r="1" spans="1:23" x14ac:dyDescent="0.25">
      <c r="A1" s="39" t="s">
        <v>203</v>
      </c>
      <c r="B1" s="39"/>
      <c r="C1" s="39" t="s">
        <v>189</v>
      </c>
      <c r="J1" s="39"/>
      <c r="K1" s="39"/>
    </row>
    <row r="2" spans="1:23" ht="17.399999999999999" x14ac:dyDescent="0.3">
      <c r="A2" s="41" t="s">
        <v>39</v>
      </c>
      <c r="B2" s="41"/>
      <c r="C2" s="41"/>
      <c r="I2" s="41"/>
      <c r="J2" s="41"/>
    </row>
    <row r="3" spans="1:23" ht="18" x14ac:dyDescent="0.3">
      <c r="A3" s="43" t="s">
        <v>204</v>
      </c>
      <c r="B3" s="43"/>
      <c r="C3" s="43"/>
      <c r="D3" s="43"/>
      <c r="E3" s="43"/>
      <c r="F3" s="43"/>
      <c r="G3" s="43"/>
      <c r="H3" s="43"/>
      <c r="I3" s="43"/>
      <c r="J3" s="43"/>
    </row>
    <row r="4" spans="1:23" ht="15.6" x14ac:dyDescent="0.3">
      <c r="A4" s="43"/>
      <c r="B4" s="306"/>
      <c r="C4" s="306"/>
      <c r="D4" s="306"/>
      <c r="E4" s="306"/>
      <c r="F4" s="306"/>
      <c r="G4" s="306"/>
      <c r="H4" s="306"/>
      <c r="I4" s="43"/>
      <c r="J4" s="43"/>
    </row>
    <row r="5" spans="1:23" ht="15.6" x14ac:dyDescent="0.3">
      <c r="A5" s="131"/>
      <c r="B5" s="1" t="s">
        <v>75</v>
      </c>
      <c r="C5" s="15"/>
      <c r="D5" s="15"/>
      <c r="E5" s="15"/>
      <c r="F5" s="15"/>
      <c r="G5" s="15"/>
      <c r="H5" s="17"/>
      <c r="I5" s="6" t="s">
        <v>126</v>
      </c>
      <c r="J5" s="5"/>
      <c r="K5" s="5"/>
      <c r="L5"/>
    </row>
    <row r="6" spans="1:23" ht="15.6" x14ac:dyDescent="0.3">
      <c r="A6" s="304"/>
      <c r="B6" s="307"/>
      <c r="C6" s="308"/>
      <c r="D6" s="4">
        <v>2023</v>
      </c>
      <c r="E6" s="3"/>
      <c r="F6" s="3"/>
      <c r="G6" s="3"/>
      <c r="H6" s="2"/>
      <c r="I6" s="309"/>
      <c r="J6" s="309"/>
      <c r="K6" s="305"/>
      <c r="L6"/>
    </row>
    <row r="7" spans="1:23" ht="13.8" x14ac:dyDescent="0.25">
      <c r="A7" s="132"/>
      <c r="B7" s="133"/>
      <c r="C7" s="129"/>
      <c r="D7" s="134" t="s">
        <v>0</v>
      </c>
      <c r="E7" s="45" t="s">
        <v>1</v>
      </c>
      <c r="F7" s="45" t="s">
        <v>2</v>
      </c>
      <c r="G7" s="45" t="s">
        <v>3</v>
      </c>
      <c r="H7" s="135" t="s">
        <v>95</v>
      </c>
      <c r="I7" s="309"/>
      <c r="J7" s="309"/>
      <c r="K7" s="305"/>
      <c r="L7"/>
      <c r="N7"/>
      <c r="O7"/>
      <c r="P7" s="58"/>
      <c r="Q7" s="58"/>
      <c r="R7" s="58"/>
      <c r="S7" s="58"/>
      <c r="T7" s="58"/>
      <c r="U7" s="58"/>
      <c r="V7" s="58"/>
      <c r="W7" s="58"/>
    </row>
    <row r="8" spans="1:23" ht="16.2" x14ac:dyDescent="0.25">
      <c r="A8" s="132"/>
      <c r="B8" s="346">
        <v>2013</v>
      </c>
      <c r="C8" s="346">
        <v>2017</v>
      </c>
      <c r="D8" s="134"/>
      <c r="E8" s="45" t="s">
        <v>135</v>
      </c>
      <c r="F8" s="45" t="s">
        <v>5</v>
      </c>
      <c r="G8" s="45" t="s">
        <v>6</v>
      </c>
      <c r="H8" s="135" t="s">
        <v>109</v>
      </c>
      <c r="I8" s="347">
        <v>2013</v>
      </c>
      <c r="J8" s="346">
        <v>2017</v>
      </c>
      <c r="K8" s="129">
        <v>2023</v>
      </c>
      <c r="L8" s="168"/>
      <c r="N8"/>
      <c r="O8"/>
      <c r="P8" s="58"/>
      <c r="Q8" s="58"/>
      <c r="R8" s="58"/>
      <c r="S8" s="58"/>
      <c r="T8" s="58"/>
      <c r="U8" s="58"/>
      <c r="V8" s="58"/>
      <c r="W8" s="58"/>
    </row>
    <row r="9" spans="1:23" ht="13.8" x14ac:dyDescent="0.25">
      <c r="A9" s="136" t="s">
        <v>8</v>
      </c>
      <c r="B9" s="130" t="s">
        <v>4</v>
      </c>
      <c r="C9" s="130" t="s">
        <v>4</v>
      </c>
      <c r="D9" s="137" t="s">
        <v>4</v>
      </c>
      <c r="E9" s="138" t="s">
        <v>4</v>
      </c>
      <c r="F9" s="138" t="s">
        <v>4</v>
      </c>
      <c r="G9" s="138" t="s">
        <v>4</v>
      </c>
      <c r="H9" s="139" t="s">
        <v>7</v>
      </c>
      <c r="I9" s="140" t="s">
        <v>4</v>
      </c>
      <c r="J9" s="141" t="s">
        <v>4</v>
      </c>
      <c r="K9" s="142" t="s">
        <v>4</v>
      </c>
      <c r="L9"/>
      <c r="M9" s="185"/>
      <c r="N9"/>
      <c r="O9"/>
      <c r="P9" s="58"/>
      <c r="Q9" s="58"/>
      <c r="R9" s="58"/>
      <c r="S9" s="58"/>
      <c r="T9" s="58"/>
      <c r="U9" s="58"/>
      <c r="V9" s="58"/>
      <c r="W9" s="58"/>
    </row>
    <row r="10" spans="1:23" x14ac:dyDescent="0.25">
      <c r="A10" s="48" t="s">
        <v>136</v>
      </c>
      <c r="B10" s="207">
        <v>9257.7999999999993</v>
      </c>
      <c r="C10" s="207">
        <v>13439</v>
      </c>
      <c r="D10" s="223">
        <f t="shared" ref="D10" si="0">E10+F10+G10</f>
        <v>16300.5</v>
      </c>
      <c r="E10" s="207">
        <v>10596</v>
      </c>
      <c r="F10" s="244">
        <v>3566</v>
      </c>
      <c r="G10" s="244">
        <v>2138.5</v>
      </c>
      <c r="H10" s="337">
        <v>12614.1331222272</v>
      </c>
      <c r="I10" s="335">
        <v>9745.0526315789466</v>
      </c>
      <c r="J10" s="335">
        <v>12909.702209414027</v>
      </c>
      <c r="K10" s="340">
        <v>12452.635599694424</v>
      </c>
      <c r="L10"/>
      <c r="M10" s="185"/>
      <c r="O10"/>
      <c r="P10" s="58"/>
      <c r="Q10" s="58"/>
      <c r="R10" s="58"/>
      <c r="S10" s="58"/>
      <c r="T10" s="58"/>
      <c r="U10" s="58"/>
      <c r="V10" s="58"/>
      <c r="W10" s="58"/>
    </row>
    <row r="11" spans="1:23" x14ac:dyDescent="0.25">
      <c r="A11" s="48" t="s">
        <v>9</v>
      </c>
      <c r="B11" s="207">
        <v>15342.3</v>
      </c>
      <c r="C11" s="207">
        <v>20083</v>
      </c>
      <c r="D11" s="223">
        <f>E11+F11+G11</f>
        <v>29646.100000000002</v>
      </c>
      <c r="E11" s="207">
        <v>13688</v>
      </c>
      <c r="F11" s="244">
        <v>5064.3999999999996</v>
      </c>
      <c r="G11" s="244">
        <v>10893.7</v>
      </c>
      <c r="H11" s="337">
        <v>41811.217186127098</v>
      </c>
      <c r="I11" s="335">
        <v>16149.78947368421</v>
      </c>
      <c r="J11" s="335">
        <v>19292.026897214218</v>
      </c>
      <c r="K11" s="340">
        <v>22647.89915966387</v>
      </c>
      <c r="L11"/>
      <c r="M11" s="185"/>
      <c r="O11"/>
      <c r="P11" s="58"/>
      <c r="Q11" s="58"/>
      <c r="R11" s="58"/>
      <c r="S11" s="58"/>
      <c r="T11" s="58"/>
      <c r="U11" s="58"/>
      <c r="V11" s="58"/>
      <c r="W11" s="58"/>
    </row>
    <row r="12" spans="1:23" x14ac:dyDescent="0.25">
      <c r="A12" s="48" t="s">
        <v>98</v>
      </c>
      <c r="B12" s="207">
        <v>981.09999999999991</v>
      </c>
      <c r="C12" s="207">
        <v>1442</v>
      </c>
      <c r="D12" s="223">
        <f t="shared" ref="D12:D20" si="1">E12+F12+G12</f>
        <v>1977.1</v>
      </c>
      <c r="E12" s="207">
        <v>1065</v>
      </c>
      <c r="F12" s="244">
        <v>301.7</v>
      </c>
      <c r="G12" s="244">
        <v>610.4</v>
      </c>
      <c r="H12" s="337">
        <v>5292.4299035404201</v>
      </c>
      <c r="I12" s="335">
        <v>1032.7368421052631</v>
      </c>
      <c r="J12" s="335">
        <v>1385.2065321805958</v>
      </c>
      <c r="K12" s="340">
        <v>1510.3896103896104</v>
      </c>
      <c r="L12"/>
      <c r="M12" s="185"/>
      <c r="O12"/>
      <c r="P12" s="65"/>
      <c r="Q12" s="65"/>
      <c r="R12" s="65"/>
      <c r="S12" s="65"/>
      <c r="T12" s="65"/>
      <c r="U12" s="65"/>
      <c r="V12" s="65"/>
      <c r="W12" s="65"/>
    </row>
    <row r="13" spans="1:23" x14ac:dyDescent="0.25">
      <c r="A13" s="48" t="s">
        <v>137</v>
      </c>
      <c r="B13" s="207">
        <v>2533.3999999999996</v>
      </c>
      <c r="C13" s="207">
        <v>2886</v>
      </c>
      <c r="D13" s="223">
        <f t="shared" si="1"/>
        <v>4753.2999999999993</v>
      </c>
      <c r="E13" s="207">
        <v>3882</v>
      </c>
      <c r="F13" s="244">
        <v>397.9</v>
      </c>
      <c r="G13" s="244">
        <v>473.4</v>
      </c>
      <c r="H13" s="337">
        <v>11077.578472201183</v>
      </c>
      <c r="I13" s="335">
        <v>2666.7368421052629</v>
      </c>
      <c r="J13" s="335">
        <v>2772.3342939481272</v>
      </c>
      <c r="K13" s="340">
        <v>3631.2452253628721</v>
      </c>
      <c r="L13"/>
      <c r="M13" s="185"/>
      <c r="O13"/>
      <c r="P13" s="58"/>
      <c r="Q13" s="58"/>
      <c r="R13" s="58"/>
      <c r="S13" s="58"/>
      <c r="T13" s="58"/>
      <c r="U13" s="58"/>
      <c r="V13" s="58"/>
      <c r="W13" s="58"/>
    </row>
    <row r="14" spans="1:23" x14ac:dyDescent="0.25">
      <c r="A14" s="48" t="s">
        <v>138</v>
      </c>
      <c r="B14" s="207">
        <v>1269.97</v>
      </c>
      <c r="C14" s="207">
        <v>1748</v>
      </c>
      <c r="D14" s="223">
        <f t="shared" si="1"/>
        <v>2381.6999999999998</v>
      </c>
      <c r="E14" s="207">
        <v>1440</v>
      </c>
      <c r="F14" s="289">
        <v>325.7</v>
      </c>
      <c r="G14" s="244">
        <v>616</v>
      </c>
      <c r="H14" s="337">
        <v>7536.7583079945962</v>
      </c>
      <c r="I14" s="335">
        <v>1336.8105263157895</v>
      </c>
      <c r="J14" s="335">
        <v>1679.1546589817485</v>
      </c>
      <c r="K14" s="340">
        <v>1819.4805194805194</v>
      </c>
      <c r="L14"/>
      <c r="M14" s="185"/>
      <c r="O14"/>
      <c r="P14" s="58"/>
      <c r="Q14" s="58"/>
      <c r="R14" s="58"/>
      <c r="S14" s="58"/>
      <c r="T14" s="58"/>
      <c r="U14" s="58"/>
      <c r="V14" s="58"/>
      <c r="W14" s="58"/>
    </row>
    <row r="15" spans="1:23" x14ac:dyDescent="0.25">
      <c r="A15" s="48" t="s">
        <v>11</v>
      </c>
      <c r="B15" s="207">
        <v>2695.2</v>
      </c>
      <c r="C15" s="207">
        <v>3973</v>
      </c>
      <c r="D15" s="223">
        <f t="shared" si="1"/>
        <v>5594.9</v>
      </c>
      <c r="E15" s="207">
        <v>4053</v>
      </c>
      <c r="F15" s="244">
        <v>401.2</v>
      </c>
      <c r="G15" s="244">
        <v>1140.7</v>
      </c>
      <c r="H15" s="337">
        <v>11363.257845028942</v>
      </c>
      <c r="I15" s="335">
        <v>2837.0526315789475</v>
      </c>
      <c r="J15" s="335">
        <v>3816.5225744476465</v>
      </c>
      <c r="K15" s="340">
        <v>4274.1787624140561</v>
      </c>
      <c r="L15"/>
      <c r="M15" s="185"/>
      <c r="O15"/>
      <c r="P15" s="58"/>
      <c r="Q15" s="58"/>
      <c r="R15" s="58"/>
      <c r="S15" s="58"/>
      <c r="T15" s="58"/>
      <c r="U15" s="58"/>
      <c r="V15" s="58"/>
      <c r="W15" s="58"/>
    </row>
    <row r="16" spans="1:23" x14ac:dyDescent="0.25">
      <c r="A16" s="48" t="s">
        <v>139</v>
      </c>
      <c r="B16" s="207">
        <v>5762.4</v>
      </c>
      <c r="C16" s="207">
        <v>8983</v>
      </c>
      <c r="D16" s="223">
        <f t="shared" si="1"/>
        <v>11572.3</v>
      </c>
      <c r="E16" s="207">
        <v>4402</v>
      </c>
      <c r="F16" s="244">
        <v>2558.9</v>
      </c>
      <c r="G16" s="244">
        <v>4611.3999999999996</v>
      </c>
      <c r="H16" s="337">
        <v>17908.248930293019</v>
      </c>
      <c r="I16" s="335">
        <v>6065.6842105263158</v>
      </c>
      <c r="J16" s="335">
        <v>8629.2026897214218</v>
      </c>
      <c r="K16" s="340">
        <v>8840.5653170359055</v>
      </c>
      <c r="L16"/>
      <c r="M16" s="185"/>
      <c r="O16"/>
      <c r="P16" s="58"/>
      <c r="Q16" s="58"/>
      <c r="R16" s="58"/>
      <c r="S16" s="58"/>
      <c r="T16" s="58"/>
      <c r="U16" s="58"/>
      <c r="V16" s="58"/>
      <c r="W16" s="58"/>
    </row>
    <row r="17" spans="1:23" x14ac:dyDescent="0.25">
      <c r="A17" s="48" t="s">
        <v>12</v>
      </c>
      <c r="B17" s="207">
        <v>959</v>
      </c>
      <c r="C17" s="207">
        <v>1752</v>
      </c>
      <c r="D17" s="223">
        <f t="shared" si="1"/>
        <v>2117.6999999999998</v>
      </c>
      <c r="E17" s="207">
        <v>1498</v>
      </c>
      <c r="F17" s="244">
        <v>212.6</v>
      </c>
      <c r="G17" s="244">
        <v>407.1</v>
      </c>
      <c r="H17" s="337">
        <v>7892.6089467702568</v>
      </c>
      <c r="I17" s="335">
        <v>1009.4736842105264</v>
      </c>
      <c r="J17" s="335">
        <v>1682.9971181556198</v>
      </c>
      <c r="K17" s="340">
        <v>1617.7998472116119</v>
      </c>
      <c r="L17"/>
      <c r="M17" s="185"/>
      <c r="O17"/>
      <c r="P17" s="58"/>
      <c r="Q17" s="58"/>
      <c r="R17" s="58"/>
      <c r="S17" s="58"/>
      <c r="T17" s="58"/>
      <c r="U17" s="58"/>
      <c r="V17" s="58"/>
      <c r="W17" s="58"/>
    </row>
    <row r="18" spans="1:23" x14ac:dyDescent="0.25">
      <c r="A18" s="48" t="s">
        <v>124</v>
      </c>
      <c r="B18" s="207">
        <v>8844</v>
      </c>
      <c r="C18" s="207">
        <v>10848</v>
      </c>
      <c r="D18" s="223">
        <f t="shared" si="1"/>
        <v>15076.400000000001</v>
      </c>
      <c r="E18" s="207">
        <v>5271</v>
      </c>
      <c r="F18" s="244">
        <v>3863.1</v>
      </c>
      <c r="G18" s="244">
        <v>5942.3</v>
      </c>
      <c r="H18" s="337">
        <v>31509.394528392586</v>
      </c>
      <c r="I18" s="335">
        <v>9309.4736842105267</v>
      </c>
      <c r="J18" s="335">
        <v>10420.749279538906</v>
      </c>
      <c r="K18" s="340">
        <v>11517.494270435449</v>
      </c>
      <c r="L18"/>
      <c r="M18" s="185"/>
      <c r="O18"/>
      <c r="P18" s="58"/>
      <c r="Q18" s="58"/>
      <c r="R18" s="58"/>
      <c r="S18" s="58"/>
      <c r="T18" s="58"/>
      <c r="U18" s="58"/>
      <c r="V18" s="58"/>
      <c r="W18" s="58"/>
    </row>
    <row r="19" spans="1:23" x14ac:dyDescent="0.25">
      <c r="A19" s="48" t="s">
        <v>13</v>
      </c>
      <c r="B19" s="207">
        <v>647.70000000000005</v>
      </c>
      <c r="C19" s="207">
        <v>1155</v>
      </c>
      <c r="D19" s="223">
        <f t="shared" si="1"/>
        <v>1893.2</v>
      </c>
      <c r="E19" s="207">
        <v>1087</v>
      </c>
      <c r="F19" s="335">
        <v>170.9</v>
      </c>
      <c r="G19" s="244">
        <v>635.29999999999995</v>
      </c>
      <c r="H19" s="337">
        <v>7853.2793549136404</v>
      </c>
      <c r="I19" s="335">
        <v>681.78947368421063</v>
      </c>
      <c r="J19" s="335">
        <v>1109.5100864553315</v>
      </c>
      <c r="K19" s="340">
        <v>1446.2948815889993</v>
      </c>
      <c r="L19"/>
      <c r="M19" s="185"/>
      <c r="O19" s="58"/>
      <c r="P19" s="58"/>
      <c r="Q19" s="58"/>
      <c r="R19" s="58"/>
      <c r="S19" s="58"/>
      <c r="T19" s="58"/>
      <c r="U19" s="58"/>
      <c r="V19" s="58"/>
      <c r="W19" s="58"/>
    </row>
    <row r="20" spans="1:23" ht="13.8" x14ac:dyDescent="0.25">
      <c r="A20" s="48" t="s">
        <v>140</v>
      </c>
      <c r="B20" s="207">
        <v>2306.5</v>
      </c>
      <c r="C20" s="207">
        <v>3467</v>
      </c>
      <c r="D20" s="223">
        <f t="shared" si="1"/>
        <v>3661.8</v>
      </c>
      <c r="E20" s="345">
        <v>738</v>
      </c>
      <c r="F20" s="335">
        <v>897.7</v>
      </c>
      <c r="G20" s="244">
        <v>2026.1</v>
      </c>
      <c r="H20" s="337">
        <v>15104.433042416644</v>
      </c>
      <c r="I20" s="335">
        <v>2427.8947368421054</v>
      </c>
      <c r="J20" s="335">
        <v>3330.45148895293</v>
      </c>
      <c r="K20" s="340">
        <v>2797.4025974025976</v>
      </c>
      <c r="L20"/>
      <c r="M20" s="185"/>
      <c r="O20" s="58"/>
      <c r="P20" s="58"/>
      <c r="Q20" s="58"/>
      <c r="R20" s="58"/>
      <c r="S20" s="58"/>
      <c r="T20" s="58"/>
      <c r="U20" s="58"/>
      <c r="V20" s="58"/>
      <c r="W20" s="58"/>
    </row>
    <row r="21" spans="1:23" x14ac:dyDescent="0.25">
      <c r="A21" s="48" t="s">
        <v>14</v>
      </c>
      <c r="B21" s="207">
        <v>120.5</v>
      </c>
      <c r="C21" s="207">
        <v>114</v>
      </c>
      <c r="D21" s="223">
        <f>F21+G21</f>
        <v>152</v>
      </c>
      <c r="E21" s="208" t="s">
        <v>15</v>
      </c>
      <c r="F21" s="335">
        <v>71.2</v>
      </c>
      <c r="G21" s="244">
        <v>80.8</v>
      </c>
      <c r="H21" s="338" t="s">
        <v>15</v>
      </c>
      <c r="I21" s="335">
        <v>126.8421052631579</v>
      </c>
      <c r="J21" s="335">
        <v>109.51008645533142</v>
      </c>
      <c r="K21" s="340">
        <v>116.11917494270436</v>
      </c>
      <c r="L21"/>
      <c r="M21" s="185"/>
      <c r="O21" s="58"/>
      <c r="P21" s="58"/>
      <c r="Q21" s="58"/>
      <c r="R21" s="58"/>
      <c r="S21" s="58"/>
      <c r="T21" s="58"/>
      <c r="U21" s="58"/>
      <c r="V21" s="58"/>
      <c r="W21" s="58"/>
    </row>
    <row r="22" spans="1:23" x14ac:dyDescent="0.25">
      <c r="A22" s="53" t="s">
        <v>16</v>
      </c>
      <c r="B22" s="210">
        <v>50748</v>
      </c>
      <c r="C22" s="210">
        <v>69890</v>
      </c>
      <c r="D22" s="209">
        <v>94451</v>
      </c>
      <c r="E22" s="209">
        <v>47044.4</v>
      </c>
      <c r="F22" s="336">
        <v>17831.300000000003</v>
      </c>
      <c r="G22" s="336">
        <f>SUM(G10:G21)</f>
        <v>29575.699999999993</v>
      </c>
      <c r="H22" s="339">
        <v>15023.909707151633</v>
      </c>
      <c r="I22" s="336">
        <v>53419.208884210522</v>
      </c>
      <c r="J22" s="336">
        <v>67137.367915465904</v>
      </c>
      <c r="K22" s="341">
        <v>72155.385790679909</v>
      </c>
      <c r="L22"/>
      <c r="M22" s="185"/>
      <c r="O22" s="58"/>
      <c r="P22" s="58"/>
      <c r="Q22" s="58"/>
      <c r="R22" s="58"/>
      <c r="S22" s="58"/>
      <c r="T22" s="58"/>
      <c r="U22" s="58"/>
      <c r="V22" s="58"/>
      <c r="W22" s="58"/>
    </row>
    <row r="23" spans="1:23" x14ac:dyDescent="0.25">
      <c r="A23" s="86"/>
      <c r="B23" s="66"/>
      <c r="C23" s="66"/>
      <c r="D23" s="66"/>
      <c r="E23" s="66"/>
      <c r="F23" s="66"/>
      <c r="G23" s="66"/>
      <c r="H23" s="238"/>
      <c r="I23" s="287"/>
      <c r="J23" s="287"/>
      <c r="K23" s="287"/>
      <c r="L23"/>
      <c r="M23" s="185"/>
      <c r="N23" s="58"/>
      <c r="O23" s="58"/>
      <c r="W23" s="58"/>
    </row>
    <row r="24" spans="1:23" x14ac:dyDescent="0.25">
      <c r="A24" s="155" t="s">
        <v>132</v>
      </c>
      <c r="B24" s="66"/>
      <c r="C24" s="66"/>
      <c r="D24" s="66"/>
      <c r="E24" s="66"/>
      <c r="F24" s="66"/>
      <c r="G24" s="66"/>
      <c r="H24" s="238"/>
      <c r="I24" s="287"/>
      <c r="J24" s="287"/>
      <c r="K24" s="238"/>
      <c r="L24"/>
      <c r="M24" s="185"/>
      <c r="N24" s="58"/>
      <c r="O24" s="58"/>
      <c r="W24" s="58"/>
    </row>
    <row r="25" spans="1:23" x14ac:dyDescent="0.25">
      <c r="A25" s="153" t="s">
        <v>133</v>
      </c>
      <c r="B25" s="54"/>
      <c r="C25" s="54"/>
      <c r="D25" s="55"/>
      <c r="E25" s="54"/>
      <c r="F25" s="54"/>
      <c r="G25" s="54"/>
      <c r="H25" s="56"/>
      <c r="I25" s="54"/>
      <c r="J25" s="54"/>
      <c r="K25" s="51"/>
      <c r="N25" s="58"/>
      <c r="O25" s="58"/>
      <c r="P25" s="58"/>
      <c r="Q25" s="58"/>
      <c r="R25" s="58"/>
      <c r="S25" s="58"/>
      <c r="T25" s="58"/>
      <c r="U25" s="58"/>
      <c r="V25" s="58"/>
      <c r="W25" s="58"/>
    </row>
    <row r="26" spans="1:23" x14ac:dyDescent="0.25">
      <c r="A26" s="153" t="s">
        <v>96</v>
      </c>
      <c r="B26" s="54"/>
      <c r="C26" s="54"/>
      <c r="D26" s="55"/>
      <c r="E26" s="54"/>
      <c r="F26" s="54"/>
      <c r="G26" s="54"/>
      <c r="H26" s="56"/>
      <c r="I26" s="54"/>
      <c r="J26" s="54"/>
      <c r="K26" s="51"/>
      <c r="N26" s="58"/>
      <c r="O26" s="58"/>
      <c r="P26" s="58"/>
      <c r="Q26" s="58"/>
      <c r="R26" s="58"/>
      <c r="S26" s="58"/>
      <c r="T26" s="58"/>
      <c r="U26" s="58"/>
      <c r="V26" s="58"/>
      <c r="W26" s="58"/>
    </row>
    <row r="27" spans="1:23" x14ac:dyDescent="0.25">
      <c r="A27" s="71" t="s">
        <v>134</v>
      </c>
      <c r="B27" s="54"/>
      <c r="C27" s="54"/>
      <c r="D27" s="55"/>
      <c r="E27" s="54"/>
      <c r="F27" s="54"/>
      <c r="G27" s="54"/>
      <c r="H27" s="56"/>
      <c r="I27" s="54"/>
      <c r="J27" s="54"/>
      <c r="K27" s="51"/>
      <c r="N27" s="58"/>
      <c r="O27" s="58"/>
      <c r="P27" s="58"/>
      <c r="Q27" s="58"/>
      <c r="R27" s="58"/>
      <c r="S27" s="58"/>
      <c r="T27" s="58"/>
      <c r="U27" s="58"/>
      <c r="V27" s="58"/>
      <c r="W27" s="58"/>
    </row>
    <row r="28" spans="1:23" x14ac:dyDescent="0.25">
      <c r="A28" s="167" t="s">
        <v>108</v>
      </c>
      <c r="B28" s="54"/>
      <c r="C28" s="54"/>
      <c r="D28" s="55"/>
      <c r="E28" s="54"/>
      <c r="F28" s="54"/>
      <c r="G28" s="54"/>
      <c r="H28" s="56"/>
      <c r="I28" s="54"/>
      <c r="J28" s="54"/>
      <c r="K28" s="51"/>
      <c r="N28" s="58"/>
      <c r="O28" s="58"/>
      <c r="P28" s="58"/>
      <c r="Q28" s="58"/>
      <c r="R28" s="58"/>
      <c r="S28" s="58"/>
      <c r="T28" s="58"/>
      <c r="U28" s="58"/>
      <c r="V28" s="58"/>
      <c r="W28" s="58"/>
    </row>
    <row r="29" spans="1:23" x14ac:dyDescent="0.25">
      <c r="A29" s="57" t="s">
        <v>161</v>
      </c>
      <c r="B29" s="57"/>
      <c r="C29" s="57"/>
      <c r="D29" s="58"/>
      <c r="E29" s="59"/>
      <c r="F29" s="60"/>
      <c r="G29" s="60"/>
      <c r="H29" s="61"/>
      <c r="I29" s="57"/>
      <c r="J29" s="57"/>
      <c r="N29" s="58"/>
      <c r="O29" s="58"/>
      <c r="P29" s="58"/>
      <c r="Q29" s="58"/>
      <c r="R29" s="58"/>
      <c r="S29" s="58"/>
      <c r="T29" s="58"/>
      <c r="U29" s="58"/>
      <c r="V29" s="58"/>
      <c r="W29" s="58"/>
    </row>
    <row r="30" spans="1:23" x14ac:dyDescent="0.25">
      <c r="F30" s="61"/>
      <c r="N30" s="58"/>
      <c r="O30" s="58"/>
      <c r="P30" s="58"/>
      <c r="Q30" s="58"/>
      <c r="R30" s="58"/>
      <c r="S30" s="58"/>
      <c r="T30" s="58"/>
      <c r="U30" s="58"/>
      <c r="V30" s="58"/>
      <c r="W30" s="58"/>
    </row>
    <row r="31" spans="1:23" x14ac:dyDescent="0.25">
      <c r="A31" s="167"/>
      <c r="E31" s="49"/>
      <c r="I31" s="350"/>
    </row>
    <row r="37" spans="4:4" x14ac:dyDescent="0.25">
      <c r="D37" s="49"/>
    </row>
  </sheetData>
  <mergeCells count="3">
    <mergeCell ref="I5:K5"/>
    <mergeCell ref="D6:H6"/>
    <mergeCell ref="B5:H5"/>
  </mergeCells>
  <pageMargins left="0.47244094488188981" right="0.27559055118110237" top="0.98425196850393704" bottom="0.98425196850393704" header="0.51181102362204722" footer="0.51181102362204722"/>
  <pageSetup paperSize="9" scale="97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64457B-D35B-4F6D-B632-FE6135FCFD4B}">
  <sheetPr>
    <tabColor theme="9"/>
    <pageSetUpPr fitToPage="1"/>
  </sheetPr>
  <dimension ref="A1:L24"/>
  <sheetViews>
    <sheetView showRuler="0" zoomScaleNormal="100" zoomScaleSheetLayoutView="110" workbookViewId="0">
      <selection activeCell="L17" sqref="L17"/>
    </sheetView>
  </sheetViews>
  <sheetFormatPr defaultColWidth="9.109375" defaultRowHeight="10.199999999999999" x14ac:dyDescent="0.2"/>
  <cols>
    <col min="1" max="1" width="19.44140625" style="248" customWidth="1"/>
    <col min="2" max="2" width="11.44140625" style="248" customWidth="1"/>
    <col min="3" max="9" width="10.88671875" style="248" customWidth="1"/>
    <col min="10" max="12" width="9.33203125" style="248" customWidth="1"/>
    <col min="13" max="16384" width="9.109375" style="248"/>
  </cols>
  <sheetData>
    <row r="1" spans="1:12" ht="11.4" x14ac:dyDescent="0.2">
      <c r="A1" s="39" t="s">
        <v>194</v>
      </c>
      <c r="C1" s="248" t="s">
        <v>189</v>
      </c>
    </row>
    <row r="2" spans="1:12" s="250" customFormat="1" ht="17.399999999999999" x14ac:dyDescent="0.3">
      <c r="A2" s="41" t="s">
        <v>40</v>
      </c>
      <c r="B2" s="249"/>
      <c r="C2" s="249"/>
      <c r="D2" s="249"/>
      <c r="E2" s="249"/>
      <c r="F2" s="249"/>
      <c r="G2" s="249"/>
      <c r="H2" s="249"/>
      <c r="I2" s="249"/>
    </row>
    <row r="3" spans="1:12" s="250" customFormat="1" ht="15.6" x14ac:dyDescent="0.3">
      <c r="A3" s="43" t="s">
        <v>188</v>
      </c>
      <c r="B3" s="249"/>
      <c r="C3" s="249"/>
      <c r="D3" s="249"/>
      <c r="E3" s="249"/>
      <c r="F3" s="249"/>
      <c r="G3" s="249"/>
      <c r="H3" s="249"/>
      <c r="I3" s="249"/>
    </row>
    <row r="4" spans="1:12" ht="13.2" x14ac:dyDescent="0.25">
      <c r="A4" s="251"/>
      <c r="B4" s="251"/>
      <c r="C4" s="251"/>
      <c r="D4" s="251"/>
      <c r="E4" s="251"/>
      <c r="F4" s="251"/>
      <c r="G4" s="251"/>
      <c r="H4" s="251"/>
      <c r="I4" s="251"/>
      <c r="J4" s="252"/>
    </row>
    <row r="5" spans="1:12" ht="13.8" x14ac:dyDescent="0.2">
      <c r="A5" s="178"/>
      <c r="B5" s="253" t="s">
        <v>16</v>
      </c>
      <c r="C5" s="16" t="s">
        <v>102</v>
      </c>
      <c r="D5" s="12"/>
      <c r="E5" s="16" t="s">
        <v>17</v>
      </c>
      <c r="F5" s="12"/>
      <c r="G5" s="16" t="s">
        <v>118</v>
      </c>
      <c r="H5" s="12"/>
      <c r="I5" s="16" t="s">
        <v>18</v>
      </c>
      <c r="J5" s="13"/>
    </row>
    <row r="6" spans="1:12" ht="13.8" x14ac:dyDescent="0.2">
      <c r="A6" s="179" t="s">
        <v>8</v>
      </c>
      <c r="B6" s="253" t="s">
        <v>4</v>
      </c>
      <c r="C6" s="253" t="s">
        <v>4</v>
      </c>
      <c r="D6" s="253" t="s">
        <v>42</v>
      </c>
      <c r="E6" s="253" t="s">
        <v>4</v>
      </c>
      <c r="F6" s="253" t="s">
        <v>42</v>
      </c>
      <c r="G6" s="253" t="s">
        <v>4</v>
      </c>
      <c r="H6" s="253" t="s">
        <v>42</v>
      </c>
      <c r="I6" s="253" t="s">
        <v>4</v>
      </c>
      <c r="J6" s="254" t="s">
        <v>42</v>
      </c>
    </row>
    <row r="7" spans="1:12" ht="13.2" x14ac:dyDescent="0.25">
      <c r="A7" s="48" t="s">
        <v>136</v>
      </c>
      <c r="B7" s="296">
        <f t="shared" ref="B7:B18" si="0">SUM(C7,E7,G7,I7)</f>
        <v>16300.198999999999</v>
      </c>
      <c r="C7" s="296">
        <v>8698.1929999999993</v>
      </c>
      <c r="D7" s="296">
        <f>C7/B7*100</f>
        <v>53.362495758487363</v>
      </c>
      <c r="E7" s="296">
        <v>4972.7999999999993</v>
      </c>
      <c r="F7" s="296">
        <f>E7/B7*100</f>
        <v>30.50760300533754</v>
      </c>
      <c r="G7" s="296">
        <v>512.23500000000001</v>
      </c>
      <c r="H7" s="296">
        <f>G7/B7*100</f>
        <v>3.142507646685786</v>
      </c>
      <c r="I7" s="297">
        <v>2116.971</v>
      </c>
      <c r="J7" s="270">
        <f>I7/B7*100</f>
        <v>12.987393589489308</v>
      </c>
      <c r="K7" s="255"/>
      <c r="L7" s="255"/>
    </row>
    <row r="8" spans="1:12" ht="13.2" x14ac:dyDescent="0.25">
      <c r="A8" s="48" t="s">
        <v>9</v>
      </c>
      <c r="B8" s="213">
        <f t="shared" si="0"/>
        <v>29646.485999999997</v>
      </c>
      <c r="C8" s="213">
        <v>11993.894</v>
      </c>
      <c r="D8" s="213">
        <f t="shared" ref="D8:D18" si="1">C8/B8*100</f>
        <v>40.456376516258963</v>
      </c>
      <c r="E8" s="213">
        <v>13145.6</v>
      </c>
      <c r="F8" s="213">
        <f t="shared" ref="F8:F19" si="2">E8/B8*100</f>
        <v>44.341174195147445</v>
      </c>
      <c r="G8" s="213">
        <v>1940.8139999999999</v>
      </c>
      <c r="H8" s="213">
        <f t="shared" ref="H8:H19" si="3">G8/B8*100</f>
        <v>6.5465229167463557</v>
      </c>
      <c r="I8" s="270">
        <v>2566.1779999999999</v>
      </c>
      <c r="J8" s="270">
        <f t="shared" ref="J8:J19" si="4">I8/B8*100</f>
        <v>8.6559263718472401</v>
      </c>
      <c r="K8" s="255"/>
      <c r="L8" s="255"/>
    </row>
    <row r="9" spans="1:12" ht="13.2" x14ac:dyDescent="0.25">
      <c r="A9" s="48" t="s">
        <v>98</v>
      </c>
      <c r="B9" s="213">
        <f t="shared" si="0"/>
        <v>1978.096</v>
      </c>
      <c r="C9" s="213">
        <v>696.36199999999997</v>
      </c>
      <c r="D9" s="213">
        <f t="shared" si="1"/>
        <v>35.203650378950265</v>
      </c>
      <c r="E9" s="213">
        <v>911.1</v>
      </c>
      <c r="F9" s="213">
        <f t="shared" si="2"/>
        <v>46.059443019954543</v>
      </c>
      <c r="G9" s="213">
        <v>76.263000000000005</v>
      </c>
      <c r="H9" s="213">
        <f t="shared" si="3"/>
        <v>3.8553740566686354</v>
      </c>
      <c r="I9" s="270">
        <v>294.37100000000004</v>
      </c>
      <c r="J9" s="270">
        <f t="shared" si="4"/>
        <v>14.881532544426562</v>
      </c>
      <c r="K9" s="255"/>
      <c r="L9" s="255"/>
    </row>
    <row r="10" spans="1:12" ht="13.2" x14ac:dyDescent="0.25">
      <c r="A10" s="48" t="s">
        <v>137</v>
      </c>
      <c r="B10" s="213">
        <f t="shared" si="0"/>
        <v>4753.1950000000006</v>
      </c>
      <c r="C10" s="213">
        <v>3141.5729999999999</v>
      </c>
      <c r="D10" s="213">
        <f>C10/B10*100</f>
        <v>66.093922088195399</v>
      </c>
      <c r="E10" s="213">
        <v>933.7</v>
      </c>
      <c r="F10" s="213">
        <f t="shared" si="2"/>
        <v>19.643629179951589</v>
      </c>
      <c r="G10" s="213">
        <v>129.845</v>
      </c>
      <c r="H10" s="213">
        <f t="shared" si="3"/>
        <v>2.7317414917755318</v>
      </c>
      <c r="I10" s="270">
        <v>548.077</v>
      </c>
      <c r="J10" s="270">
        <f t="shared" si="4"/>
        <v>11.530707240077462</v>
      </c>
      <c r="K10" s="255"/>
      <c r="L10" s="255"/>
    </row>
    <row r="11" spans="1:12" ht="13.2" x14ac:dyDescent="0.25">
      <c r="A11" s="48" t="s">
        <v>138</v>
      </c>
      <c r="B11" s="213">
        <f t="shared" si="0"/>
        <v>2382.2150000000001</v>
      </c>
      <c r="C11" s="213">
        <v>1238.8020000000001</v>
      </c>
      <c r="D11" s="213">
        <f t="shared" si="1"/>
        <v>52.002107282508092</v>
      </c>
      <c r="E11" s="213">
        <v>949.6</v>
      </c>
      <c r="F11" s="213">
        <f t="shared" si="2"/>
        <v>39.8620611489727</v>
      </c>
      <c r="G11" s="213">
        <v>114.23899999999999</v>
      </c>
      <c r="H11" s="213">
        <f t="shared" si="3"/>
        <v>4.7954949490285292</v>
      </c>
      <c r="I11" s="270">
        <v>79.574000000000012</v>
      </c>
      <c r="J11" s="270">
        <f t="shared" si="4"/>
        <v>3.3403366194906843</v>
      </c>
      <c r="K11" s="255"/>
      <c r="L11" s="255"/>
    </row>
    <row r="12" spans="1:12" ht="13.2" x14ac:dyDescent="0.25">
      <c r="A12" s="48" t="s">
        <v>11</v>
      </c>
      <c r="B12" s="213">
        <f t="shared" si="0"/>
        <v>5594.3059999999996</v>
      </c>
      <c r="C12" s="213">
        <v>3314.3089999999997</v>
      </c>
      <c r="D12" s="213">
        <f t="shared" si="1"/>
        <v>59.244328072150509</v>
      </c>
      <c r="E12" s="213">
        <v>1407.4</v>
      </c>
      <c r="F12" s="213">
        <f t="shared" si="2"/>
        <v>25.157722870361404</v>
      </c>
      <c r="G12" s="213">
        <v>311.03800000000001</v>
      </c>
      <c r="H12" s="213">
        <f t="shared" si="3"/>
        <v>5.5599032301772562</v>
      </c>
      <c r="I12" s="270">
        <v>561.55900000000008</v>
      </c>
      <c r="J12" s="270">
        <f t="shared" si="4"/>
        <v>10.038045827310842</v>
      </c>
      <c r="K12" s="255"/>
      <c r="L12" s="255"/>
    </row>
    <row r="13" spans="1:12" ht="13.2" x14ac:dyDescent="0.25">
      <c r="A13" s="48" t="s">
        <v>139</v>
      </c>
      <c r="B13" s="213">
        <f t="shared" si="0"/>
        <v>11573.005999999998</v>
      </c>
      <c r="C13" s="213">
        <v>3940.8089999999997</v>
      </c>
      <c r="D13" s="213">
        <f t="shared" si="1"/>
        <v>34.05173210832173</v>
      </c>
      <c r="E13" s="213">
        <v>6361.4</v>
      </c>
      <c r="F13" s="213">
        <f t="shared" si="2"/>
        <v>54.967568495168848</v>
      </c>
      <c r="G13" s="213">
        <v>604.39</v>
      </c>
      <c r="H13" s="213">
        <f t="shared" si="3"/>
        <v>5.2224115324920781</v>
      </c>
      <c r="I13" s="270">
        <v>666.40700000000004</v>
      </c>
      <c r="J13" s="270">
        <f t="shared" si="4"/>
        <v>5.7582878640173538</v>
      </c>
      <c r="K13" s="255"/>
      <c r="L13" s="255"/>
    </row>
    <row r="14" spans="1:12" ht="13.2" x14ac:dyDescent="0.25">
      <c r="A14" s="48" t="s">
        <v>12</v>
      </c>
      <c r="B14" s="213">
        <f t="shared" si="0"/>
        <v>2117.23</v>
      </c>
      <c r="C14" s="213">
        <v>1259.797</v>
      </c>
      <c r="D14" s="213">
        <f t="shared" si="1"/>
        <v>59.502132503318016</v>
      </c>
      <c r="E14" s="213">
        <v>675.6</v>
      </c>
      <c r="F14" s="213">
        <f t="shared" si="2"/>
        <v>31.909617755274581</v>
      </c>
      <c r="G14" s="213">
        <v>91.244</v>
      </c>
      <c r="H14" s="213">
        <f t="shared" si="3"/>
        <v>4.3095931948819919</v>
      </c>
      <c r="I14" s="270">
        <v>90.588999999999999</v>
      </c>
      <c r="J14" s="270">
        <f t="shared" si="4"/>
        <v>4.2786565465254123</v>
      </c>
      <c r="K14" s="255"/>
      <c r="L14" s="255"/>
    </row>
    <row r="15" spans="1:12" ht="13.2" x14ac:dyDescent="0.25">
      <c r="A15" s="48" t="s">
        <v>124</v>
      </c>
      <c r="B15" s="213">
        <f t="shared" si="0"/>
        <v>15076.391</v>
      </c>
      <c r="C15" s="213">
        <v>5618.7300000000005</v>
      </c>
      <c r="D15" s="213">
        <f t="shared" si="1"/>
        <v>37.268401967022484</v>
      </c>
      <c r="E15" s="213">
        <v>7370</v>
      </c>
      <c r="F15" s="213">
        <f t="shared" si="2"/>
        <v>48.884378230837875</v>
      </c>
      <c r="G15" s="213">
        <v>699.92700000000002</v>
      </c>
      <c r="H15" s="213">
        <f t="shared" si="3"/>
        <v>4.6425367980971046</v>
      </c>
      <c r="I15" s="270">
        <v>1387.7339999999999</v>
      </c>
      <c r="J15" s="270">
        <f t="shared" si="4"/>
        <v>9.2046830040425451</v>
      </c>
      <c r="K15" s="255"/>
      <c r="L15" s="255"/>
    </row>
    <row r="16" spans="1:12" ht="13.2" x14ac:dyDescent="0.25">
      <c r="A16" s="48" t="s">
        <v>13</v>
      </c>
      <c r="B16" s="213">
        <f t="shared" si="0"/>
        <v>1892.9819999999997</v>
      </c>
      <c r="C16" s="213">
        <v>681.64499999999998</v>
      </c>
      <c r="D16" s="213">
        <f t="shared" si="1"/>
        <v>36.009058723220825</v>
      </c>
      <c r="E16" s="213">
        <v>804.09999999999991</v>
      </c>
      <c r="F16" s="213">
        <f t="shared" si="2"/>
        <v>42.477952775039597</v>
      </c>
      <c r="G16" s="213">
        <v>55.802999999999997</v>
      </c>
      <c r="H16" s="213">
        <f t="shared" si="3"/>
        <v>2.9478885694634185</v>
      </c>
      <c r="I16" s="270">
        <v>351.43399999999997</v>
      </c>
      <c r="J16" s="270">
        <f t="shared" si="4"/>
        <v>18.565099932276166</v>
      </c>
      <c r="K16" s="255"/>
      <c r="L16" s="255"/>
    </row>
    <row r="17" spans="1:12" ht="13.2" x14ac:dyDescent="0.25">
      <c r="A17" s="48" t="s">
        <v>140</v>
      </c>
      <c r="B17" s="213">
        <f t="shared" si="0"/>
        <v>3661.165</v>
      </c>
      <c r="C17" s="213">
        <v>676.27700000000004</v>
      </c>
      <c r="D17" s="213">
        <f t="shared" si="1"/>
        <v>18.471634029059057</v>
      </c>
      <c r="E17" s="213">
        <v>2599.8000000000002</v>
      </c>
      <c r="F17" s="213">
        <f t="shared" si="2"/>
        <v>71.010183916868002</v>
      </c>
      <c r="G17" s="213">
        <v>141.31399999999999</v>
      </c>
      <c r="H17" s="213">
        <f t="shared" si="3"/>
        <v>3.859809650753244</v>
      </c>
      <c r="I17" s="270">
        <v>243.774</v>
      </c>
      <c r="J17" s="270">
        <f t="shared" si="4"/>
        <v>6.6583724033197083</v>
      </c>
      <c r="K17" s="255"/>
      <c r="L17" s="255"/>
    </row>
    <row r="18" spans="1:12" ht="13.2" x14ac:dyDescent="0.25">
      <c r="A18" s="48" t="s">
        <v>14</v>
      </c>
      <c r="B18" s="213">
        <f t="shared" si="0"/>
        <v>152.04</v>
      </c>
      <c r="C18" s="213">
        <v>8.64</v>
      </c>
      <c r="D18" s="213">
        <f t="shared" si="1"/>
        <v>5.6827150749802691</v>
      </c>
      <c r="E18" s="213">
        <v>127.5</v>
      </c>
      <c r="F18" s="213">
        <f t="shared" si="2"/>
        <v>83.859510655090773</v>
      </c>
      <c r="G18" s="213">
        <v>10.844000000000001</v>
      </c>
      <c r="H18" s="213">
        <f t="shared" si="3"/>
        <v>7.1323335964219954</v>
      </c>
      <c r="I18" s="270">
        <v>5.056</v>
      </c>
      <c r="J18" s="270">
        <f t="shared" si="4"/>
        <v>3.3254406735069719</v>
      </c>
      <c r="K18" s="255"/>
      <c r="L18" s="255"/>
    </row>
    <row r="19" spans="1:12" ht="13.2" x14ac:dyDescent="0.25">
      <c r="A19" s="53" t="s">
        <v>16</v>
      </c>
      <c r="B19" s="298">
        <v>94451</v>
      </c>
      <c r="C19" s="298">
        <v>40692</v>
      </c>
      <c r="D19" s="298">
        <f>C19/B19*100</f>
        <v>43.082656615599625</v>
      </c>
      <c r="E19" s="298">
        <v>40220</v>
      </c>
      <c r="F19" s="298">
        <f t="shared" si="2"/>
        <v>42.58292659685975</v>
      </c>
      <c r="G19" s="298">
        <v>4665</v>
      </c>
      <c r="H19" s="298">
        <f t="shared" si="3"/>
        <v>4.9390689352150847</v>
      </c>
      <c r="I19" s="298">
        <v>8875</v>
      </c>
      <c r="J19" s="299">
        <f t="shared" si="4"/>
        <v>9.3964066023652482</v>
      </c>
      <c r="K19" s="256"/>
      <c r="L19" s="256"/>
    </row>
    <row r="20" spans="1:12" ht="13.2" x14ac:dyDescent="0.25">
      <c r="A20" s="249"/>
      <c r="B20" s="257"/>
      <c r="C20" s="257"/>
      <c r="D20" s="257"/>
      <c r="E20" s="257"/>
      <c r="F20" s="257"/>
      <c r="G20" s="257"/>
      <c r="H20" s="257"/>
      <c r="I20" s="257"/>
      <c r="J20" s="258"/>
    </row>
    <row r="21" spans="1:12" ht="13.2" x14ac:dyDescent="0.25">
      <c r="A21" s="167" t="s">
        <v>120</v>
      </c>
      <c r="B21" s="300"/>
      <c r="C21" s="300"/>
      <c r="D21" s="300"/>
      <c r="E21" s="300"/>
      <c r="F21" s="300"/>
      <c r="G21" s="300"/>
      <c r="H21" s="257"/>
      <c r="I21" s="257"/>
      <c r="J21" s="258"/>
    </row>
    <row r="22" spans="1:12" ht="13.2" x14ac:dyDescent="0.25">
      <c r="A22" s="167" t="s">
        <v>108</v>
      </c>
      <c r="B22" s="300"/>
      <c r="C22" s="300"/>
      <c r="D22" s="300"/>
      <c r="E22" s="300"/>
      <c r="F22" s="300"/>
      <c r="G22" s="300"/>
      <c r="H22" s="257"/>
      <c r="I22" s="257"/>
      <c r="J22" s="258"/>
    </row>
    <row r="23" spans="1:12" ht="11.25" customHeight="1" x14ac:dyDescent="0.2">
      <c r="A23" s="11" t="s">
        <v>119</v>
      </c>
      <c r="B23" s="11"/>
      <c r="C23" s="11"/>
      <c r="D23" s="11"/>
      <c r="E23" s="11"/>
      <c r="F23" s="11"/>
      <c r="G23" s="11"/>
      <c r="H23" s="259"/>
    </row>
    <row r="24" spans="1:12" x14ac:dyDescent="0.2">
      <c r="A24" s="57" t="s">
        <v>161</v>
      </c>
      <c r="B24" s="58"/>
      <c r="C24" s="58"/>
      <c r="D24" s="58"/>
      <c r="E24" s="58"/>
      <c r="F24" s="58"/>
      <c r="G24" s="58"/>
    </row>
  </sheetData>
  <mergeCells count="5">
    <mergeCell ref="I5:J5"/>
    <mergeCell ref="C5:D5"/>
    <mergeCell ref="E5:F5"/>
    <mergeCell ref="G5:H5"/>
    <mergeCell ref="A23:G23"/>
  </mergeCells>
  <pageMargins left="0.78740157499999996" right="0.78740157499999996" top="0.984251969" bottom="0.984251969" header="0.5" footer="0.5"/>
  <pageSetup paperSize="9" orientation="landscape" r:id="rId1"/>
  <headerFooter alignWithMargins="0"/>
  <ignoredErrors>
    <ignoredError sqref="F19 H19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/>
  </sheetPr>
  <dimension ref="A1:J24"/>
  <sheetViews>
    <sheetView showGridLines="0" workbookViewId="0">
      <selection activeCell="A3" sqref="A3"/>
    </sheetView>
  </sheetViews>
  <sheetFormatPr defaultColWidth="11.5546875" defaultRowHeight="13.2" x14ac:dyDescent="0.25"/>
  <cols>
    <col min="1" max="1" width="20.5546875" customWidth="1"/>
    <col min="2" max="2" width="14.6640625" customWidth="1"/>
    <col min="3" max="3" width="11.5546875" customWidth="1"/>
    <col min="4" max="4" width="8.33203125" bestFit="1" customWidth="1"/>
    <col min="5" max="5" width="11.5546875" customWidth="1"/>
    <col min="6" max="6" width="8.33203125" bestFit="1" customWidth="1"/>
    <col min="7" max="7" width="11.5546875" customWidth="1"/>
    <col min="8" max="8" width="8.33203125" bestFit="1" customWidth="1"/>
  </cols>
  <sheetData>
    <row r="1" spans="1:10" x14ac:dyDescent="0.25">
      <c r="A1" s="39" t="s">
        <v>194</v>
      </c>
      <c r="B1" s="40"/>
      <c r="C1" s="40" t="s">
        <v>189</v>
      </c>
      <c r="D1" s="40"/>
      <c r="E1" s="40"/>
      <c r="F1" s="40"/>
      <c r="G1" s="40"/>
      <c r="H1" s="40"/>
    </row>
    <row r="2" spans="1:10" ht="17.399999999999999" x14ac:dyDescent="0.3">
      <c r="A2" s="41" t="s">
        <v>41</v>
      </c>
      <c r="B2" s="40"/>
      <c r="C2" s="40"/>
      <c r="D2" s="40"/>
      <c r="E2" s="40"/>
      <c r="F2" s="40"/>
      <c r="G2" s="40"/>
      <c r="H2" s="42"/>
    </row>
    <row r="3" spans="1:10" ht="15.6" x14ac:dyDescent="0.3">
      <c r="A3" s="43" t="s">
        <v>186</v>
      </c>
      <c r="B3" s="43"/>
      <c r="C3" s="43"/>
      <c r="D3" s="43"/>
      <c r="E3" s="43"/>
      <c r="F3" s="43"/>
      <c r="G3" s="43"/>
      <c r="H3" s="43"/>
    </row>
    <row r="4" spans="1:10" ht="15.6" x14ac:dyDescent="0.3">
      <c r="A4" s="43"/>
      <c r="B4" s="43"/>
      <c r="C4" s="43"/>
      <c r="D4" s="43"/>
      <c r="E4" s="43"/>
      <c r="F4" s="43"/>
      <c r="G4" s="43"/>
      <c r="H4" s="43"/>
    </row>
    <row r="5" spans="1:10" ht="15.75" customHeight="1" x14ac:dyDescent="0.25">
      <c r="A5" s="260"/>
      <c r="B5" s="261" t="s">
        <v>66</v>
      </c>
      <c r="C5" s="10" t="s">
        <v>102</v>
      </c>
      <c r="D5" s="14"/>
      <c r="E5" s="10" t="s">
        <v>29</v>
      </c>
      <c r="F5" s="14"/>
      <c r="G5" s="10" t="s">
        <v>30</v>
      </c>
      <c r="H5" s="21"/>
    </row>
    <row r="6" spans="1:10" ht="13.5" customHeight="1" x14ac:dyDescent="0.25">
      <c r="A6" s="44"/>
      <c r="B6" s="45" t="s">
        <v>67</v>
      </c>
      <c r="C6" s="262"/>
      <c r="D6" s="263"/>
      <c r="E6" s="262"/>
      <c r="F6" s="263"/>
      <c r="G6" s="8"/>
      <c r="H6" s="19"/>
    </row>
    <row r="7" spans="1:10" ht="13.5" customHeight="1" x14ac:dyDescent="0.25">
      <c r="A7" s="46" t="s">
        <v>8</v>
      </c>
      <c r="B7" s="264"/>
      <c r="C7" s="264" t="s">
        <v>4</v>
      </c>
      <c r="D7" s="264" t="s">
        <v>42</v>
      </c>
      <c r="E7" s="264" t="s">
        <v>4</v>
      </c>
      <c r="F7" s="264" t="s">
        <v>42</v>
      </c>
      <c r="G7" s="265" t="s">
        <v>4</v>
      </c>
      <c r="H7" s="265" t="s">
        <v>42</v>
      </c>
    </row>
    <row r="8" spans="1:10" x14ac:dyDescent="0.25">
      <c r="A8" s="48" t="s">
        <v>136</v>
      </c>
      <c r="B8" s="223">
        <f>SUM(C8,E8,G8)</f>
        <v>4972.7999999999993</v>
      </c>
      <c r="C8" s="223">
        <v>359.2</v>
      </c>
      <c r="D8" s="147">
        <f>C8/B8*100</f>
        <v>7.2232947232947238</v>
      </c>
      <c r="E8" s="266">
        <v>2728</v>
      </c>
      <c r="F8" s="267">
        <f>E8/B8*100</f>
        <v>54.858429858429872</v>
      </c>
      <c r="G8" s="268">
        <v>1885.6</v>
      </c>
      <c r="H8" s="147">
        <f>G8/B8*100</f>
        <v>37.918275418275421</v>
      </c>
      <c r="J8" s="234"/>
    </row>
    <row r="9" spans="1:10" x14ac:dyDescent="0.25">
      <c r="A9" s="48" t="s">
        <v>9</v>
      </c>
      <c r="B9" s="223">
        <f t="shared" ref="B9:B20" si="0">SUM(C9,E9,G9)</f>
        <v>13145.6</v>
      </c>
      <c r="C9" s="223">
        <v>616.9</v>
      </c>
      <c r="D9" s="147">
        <f t="shared" ref="D9:D20" si="1">C9/B9*100</f>
        <v>4.6928249756572535</v>
      </c>
      <c r="E9" s="269">
        <v>3461</v>
      </c>
      <c r="F9" s="211">
        <f t="shared" ref="F9:F20" si="2">E9/B9*100</f>
        <v>26.328201071080816</v>
      </c>
      <c r="G9" s="227">
        <v>9067.7000000000007</v>
      </c>
      <c r="H9" s="270">
        <f t="shared" ref="H9:H20" si="3">G9/B9*100</f>
        <v>68.978973953261942</v>
      </c>
      <c r="J9" s="234"/>
    </row>
    <row r="10" spans="1:10" x14ac:dyDescent="0.25">
      <c r="A10" s="48" t="s">
        <v>98</v>
      </c>
      <c r="B10" s="223">
        <f t="shared" si="0"/>
        <v>911.1</v>
      </c>
      <c r="C10" s="223">
        <v>112.4</v>
      </c>
      <c r="D10" s="147">
        <f t="shared" si="1"/>
        <v>12.336735813851389</v>
      </c>
      <c r="E10" s="269">
        <v>233</v>
      </c>
      <c r="F10" s="211">
        <f t="shared" si="2"/>
        <v>25.573482603446386</v>
      </c>
      <c r="G10" s="227">
        <v>565.70000000000005</v>
      </c>
      <c r="H10" s="270">
        <f t="shared" si="3"/>
        <v>62.08978158270223</v>
      </c>
      <c r="J10" s="234"/>
    </row>
    <row r="11" spans="1:10" x14ac:dyDescent="0.25">
      <c r="A11" s="48" t="s">
        <v>137</v>
      </c>
      <c r="B11" s="223">
        <f t="shared" si="0"/>
        <v>933.7</v>
      </c>
      <c r="C11" s="223">
        <v>140.80000000000001</v>
      </c>
      <c r="D11" s="147">
        <f t="shared" si="1"/>
        <v>15.079790082467603</v>
      </c>
      <c r="E11" s="269">
        <v>345</v>
      </c>
      <c r="F11" s="211">
        <f t="shared" si="2"/>
        <v>36.949769733319052</v>
      </c>
      <c r="G11" s="227">
        <v>447.9</v>
      </c>
      <c r="H11" s="270">
        <f t="shared" si="3"/>
        <v>47.970440184213345</v>
      </c>
      <c r="J11" s="234"/>
    </row>
    <row r="12" spans="1:10" x14ac:dyDescent="0.25">
      <c r="A12" s="48" t="s">
        <v>138</v>
      </c>
      <c r="B12" s="223">
        <f t="shared" si="0"/>
        <v>949.6</v>
      </c>
      <c r="C12" s="223">
        <v>106.5</v>
      </c>
      <c r="D12" s="147">
        <f t="shared" si="1"/>
        <v>11.21524852569503</v>
      </c>
      <c r="E12" s="269">
        <v>264</v>
      </c>
      <c r="F12" s="211">
        <f t="shared" si="2"/>
        <v>27.801179443976409</v>
      </c>
      <c r="G12" s="227">
        <v>579.1</v>
      </c>
      <c r="H12" s="270">
        <f t="shared" si="3"/>
        <v>60.98357203032856</v>
      </c>
      <c r="J12" s="234"/>
    </row>
    <row r="13" spans="1:10" x14ac:dyDescent="0.25">
      <c r="A13" s="48" t="s">
        <v>11</v>
      </c>
      <c r="B13" s="223">
        <f t="shared" si="0"/>
        <v>1407.4</v>
      </c>
      <c r="C13" s="223">
        <v>111.4</v>
      </c>
      <c r="D13" s="147">
        <f t="shared" si="1"/>
        <v>7.9153048173937757</v>
      </c>
      <c r="E13" s="269">
        <v>262</v>
      </c>
      <c r="F13" s="211">
        <f t="shared" si="2"/>
        <v>18.615887452039221</v>
      </c>
      <c r="G13" s="227">
        <v>1034</v>
      </c>
      <c r="H13" s="270">
        <f t="shared" si="3"/>
        <v>73.468807730566994</v>
      </c>
      <c r="J13" s="234"/>
    </row>
    <row r="14" spans="1:10" x14ac:dyDescent="0.25">
      <c r="A14" s="48" t="s">
        <v>139</v>
      </c>
      <c r="B14" s="223">
        <f t="shared" si="0"/>
        <v>6361.4</v>
      </c>
      <c r="C14" s="223">
        <v>269.89999999999998</v>
      </c>
      <c r="D14" s="147">
        <f t="shared" si="1"/>
        <v>4.2427767472568938</v>
      </c>
      <c r="E14" s="269">
        <v>2067</v>
      </c>
      <c r="F14" s="211">
        <f t="shared" si="2"/>
        <v>32.492847486402368</v>
      </c>
      <c r="G14" s="227">
        <v>4024.5</v>
      </c>
      <c r="H14" s="270">
        <f t="shared" si="3"/>
        <v>63.264375766340741</v>
      </c>
      <c r="J14" s="234"/>
    </row>
    <row r="15" spans="1:10" x14ac:dyDescent="0.25">
      <c r="A15" s="48" t="s">
        <v>12</v>
      </c>
      <c r="B15" s="223">
        <f t="shared" si="0"/>
        <v>675.6</v>
      </c>
      <c r="C15" s="223">
        <v>143.80000000000001</v>
      </c>
      <c r="D15" s="147">
        <f t="shared" si="1"/>
        <v>21.28478389579633</v>
      </c>
      <c r="E15" s="269">
        <v>155</v>
      </c>
      <c r="F15" s="211">
        <f t="shared" si="2"/>
        <v>22.942569567791594</v>
      </c>
      <c r="G15" s="227">
        <v>376.8</v>
      </c>
      <c r="H15" s="270">
        <f t="shared" si="3"/>
        <v>55.772646536412076</v>
      </c>
      <c r="J15" s="234"/>
    </row>
    <row r="16" spans="1:10" x14ac:dyDescent="0.25">
      <c r="A16" s="48" t="s">
        <v>124</v>
      </c>
      <c r="B16" s="223">
        <f t="shared" si="0"/>
        <v>7370</v>
      </c>
      <c r="C16" s="223">
        <v>202.6</v>
      </c>
      <c r="D16" s="271">
        <f t="shared" si="1"/>
        <v>2.7489823609226591</v>
      </c>
      <c r="E16" s="269">
        <v>1963</v>
      </c>
      <c r="F16" s="272">
        <f t="shared" si="2"/>
        <v>26.635006784260518</v>
      </c>
      <c r="G16" s="273">
        <v>5204.3999999999996</v>
      </c>
      <c r="H16" s="273">
        <f t="shared" si="3"/>
        <v>70.616010854816821</v>
      </c>
      <c r="J16" s="234"/>
    </row>
    <row r="17" spans="1:10" x14ac:dyDescent="0.25">
      <c r="A17" s="48" t="s">
        <v>13</v>
      </c>
      <c r="B17" s="223">
        <f t="shared" si="0"/>
        <v>804.09999999999991</v>
      </c>
      <c r="C17" s="223">
        <v>51.8</v>
      </c>
      <c r="D17" s="271">
        <f t="shared" si="1"/>
        <v>6.4419848277577421</v>
      </c>
      <c r="E17" s="269">
        <v>145</v>
      </c>
      <c r="F17" s="272">
        <f t="shared" si="2"/>
        <v>18.032583012063178</v>
      </c>
      <c r="G17" s="273">
        <v>607.29999999999995</v>
      </c>
      <c r="H17" s="273">
        <f t="shared" si="3"/>
        <v>75.525432160179079</v>
      </c>
      <c r="J17" s="234"/>
    </row>
    <row r="18" spans="1:10" x14ac:dyDescent="0.25">
      <c r="A18" s="48" t="s">
        <v>140</v>
      </c>
      <c r="B18" s="223">
        <f t="shared" si="0"/>
        <v>2599.8000000000002</v>
      </c>
      <c r="C18" s="223">
        <v>57.2</v>
      </c>
      <c r="D18" s="147">
        <f t="shared" si="1"/>
        <v>2.2001692437879838</v>
      </c>
      <c r="E18" s="269">
        <v>679</v>
      </c>
      <c r="F18" s="211">
        <f t="shared" si="2"/>
        <v>26.11739364566505</v>
      </c>
      <c r="G18" s="227">
        <v>1863.6</v>
      </c>
      <c r="H18" s="270">
        <f t="shared" si="3"/>
        <v>71.682437110546957</v>
      </c>
      <c r="J18" s="234"/>
    </row>
    <row r="19" spans="1:10" x14ac:dyDescent="0.25">
      <c r="A19" s="48" t="s">
        <v>14</v>
      </c>
      <c r="B19" s="223">
        <f t="shared" si="0"/>
        <v>127.5</v>
      </c>
      <c r="C19" s="223"/>
      <c r="D19" s="147">
        <f t="shared" si="1"/>
        <v>0</v>
      </c>
      <c r="E19" s="269">
        <v>58</v>
      </c>
      <c r="F19" s="211">
        <f t="shared" si="2"/>
        <v>45.490196078431374</v>
      </c>
      <c r="G19" s="227">
        <v>69.5</v>
      </c>
      <c r="H19" s="270">
        <f t="shared" si="3"/>
        <v>54.509803921568626</v>
      </c>
      <c r="J19" s="234"/>
    </row>
    <row r="20" spans="1:10" x14ac:dyDescent="0.25">
      <c r="A20" s="53" t="s">
        <v>16</v>
      </c>
      <c r="B20" s="218">
        <f t="shared" si="0"/>
        <v>40220.699999999997</v>
      </c>
      <c r="C20" s="209">
        <v>2134.6</v>
      </c>
      <c r="D20" s="212">
        <f t="shared" si="1"/>
        <v>5.3072174278418824</v>
      </c>
      <c r="E20" s="209">
        <f>SUM(E8:E19)</f>
        <v>12360</v>
      </c>
      <c r="F20" s="209">
        <f t="shared" si="2"/>
        <v>30.730444770976138</v>
      </c>
      <c r="G20" s="209">
        <f>SUM(G8:G19)</f>
        <v>25726.099999999995</v>
      </c>
      <c r="H20" s="219">
        <f t="shared" si="3"/>
        <v>63.962337801181967</v>
      </c>
      <c r="J20" s="234"/>
    </row>
    <row r="21" spans="1:10" x14ac:dyDescent="0.25">
      <c r="A21" s="274"/>
      <c r="B21" s="55"/>
      <c r="C21" s="275"/>
      <c r="D21" s="274"/>
      <c r="E21" s="275"/>
      <c r="F21" s="274"/>
      <c r="G21" s="275"/>
      <c r="H21" s="274"/>
      <c r="J21" s="234"/>
    </row>
    <row r="22" spans="1:10" x14ac:dyDescent="0.25">
      <c r="A22" s="57" t="s">
        <v>161</v>
      </c>
      <c r="B22" s="233"/>
      <c r="C22" s="55"/>
      <c r="D22" s="274"/>
      <c r="E22" s="274"/>
      <c r="F22" s="274"/>
      <c r="G22" s="274"/>
      <c r="H22" s="274"/>
    </row>
    <row r="23" spans="1:10" x14ac:dyDescent="0.25">
      <c r="A23" s="57"/>
      <c r="B23" s="58"/>
      <c r="C23" s="58"/>
      <c r="D23" s="59"/>
      <c r="E23" s="59"/>
      <c r="F23" s="60"/>
      <c r="G23" s="60"/>
      <c r="H23" s="60"/>
    </row>
    <row r="24" spans="1:10" x14ac:dyDescent="0.25">
      <c r="A24" s="169"/>
      <c r="B24" s="233"/>
      <c r="C24" s="55"/>
      <c r="D24" s="54"/>
      <c r="E24" s="54"/>
      <c r="F24" s="54"/>
      <c r="G24" s="54"/>
      <c r="H24" s="54"/>
    </row>
  </sheetData>
  <mergeCells count="3">
    <mergeCell ref="C5:D5"/>
    <mergeCell ref="E5:F5"/>
    <mergeCell ref="G5:H6"/>
  </mergeCells>
  <pageMargins left="0.7" right="0.7" top="0.75" bottom="0.75" header="0.3" footer="0.3"/>
  <pageSetup paperSize="9" orientation="landscape" verticalDpi="1200" r:id="rId1"/>
  <ignoredErrors>
    <ignoredError sqref="D20:F20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/>
    <pageSetUpPr fitToPage="1"/>
  </sheetPr>
  <dimension ref="A1:I26"/>
  <sheetViews>
    <sheetView showGridLines="0" zoomScaleNormal="100" workbookViewId="0">
      <selection activeCell="G9" sqref="G9:G21"/>
    </sheetView>
  </sheetViews>
  <sheetFormatPr defaultColWidth="9.109375" defaultRowHeight="10.199999999999999" x14ac:dyDescent="0.2"/>
  <cols>
    <col min="1" max="1" width="20" style="58" customWidth="1"/>
    <col min="2" max="3" width="10" style="58" customWidth="1"/>
    <col min="4" max="4" width="17" style="58" customWidth="1"/>
    <col min="5" max="5" width="17.33203125" style="58" customWidth="1"/>
    <col min="6" max="6" width="17.44140625" style="58" customWidth="1"/>
    <col min="7" max="7" width="18.6640625" style="58" customWidth="1"/>
    <col min="8" max="8" width="11.44140625" style="58" bestFit="1" customWidth="1"/>
    <col min="9" max="16384" width="9.109375" style="58"/>
  </cols>
  <sheetData>
    <row r="1" spans="1:9" ht="11.4" x14ac:dyDescent="0.2">
      <c r="A1" s="39" t="s">
        <v>194</v>
      </c>
      <c r="B1" s="39"/>
      <c r="C1" s="39"/>
    </row>
    <row r="2" spans="1:9" ht="17.399999999999999" x14ac:dyDescent="0.3">
      <c r="A2" s="41" t="s">
        <v>43</v>
      </c>
      <c r="B2" s="41"/>
      <c r="C2" s="41"/>
      <c r="D2" s="62"/>
      <c r="E2" s="62"/>
      <c r="F2" s="62"/>
      <c r="G2" s="62"/>
    </row>
    <row r="3" spans="1:9" ht="18" x14ac:dyDescent="0.3">
      <c r="A3" s="173" t="s">
        <v>197</v>
      </c>
      <c r="B3" s="43"/>
      <c r="C3" s="43"/>
      <c r="D3" s="62"/>
      <c r="E3" s="62"/>
      <c r="F3" s="62"/>
      <c r="G3" s="62"/>
    </row>
    <row r="4" spans="1:9" x14ac:dyDescent="0.2">
      <c r="A4" s="67"/>
      <c r="B4" s="67"/>
      <c r="C4" s="67"/>
    </row>
    <row r="5" spans="1:9" ht="15.6" x14ac:dyDescent="0.3">
      <c r="A5" s="180"/>
      <c r="B5" s="20">
        <v>2013</v>
      </c>
      <c r="C5" s="20">
        <v>2017</v>
      </c>
      <c r="D5" s="32">
        <v>2023</v>
      </c>
      <c r="E5" s="29"/>
      <c r="F5" s="29"/>
      <c r="G5" s="29"/>
    </row>
    <row r="6" spans="1:9" ht="14.25" customHeight="1" x14ac:dyDescent="0.25">
      <c r="A6" s="44"/>
      <c r="B6" s="38"/>
      <c r="C6" s="38"/>
      <c r="D6" s="18" t="s">
        <v>19</v>
      </c>
      <c r="E6" s="9"/>
      <c r="F6" s="7"/>
      <c r="G6" s="26" t="s">
        <v>99</v>
      </c>
    </row>
    <row r="7" spans="1:9" ht="14.25" customHeight="1" x14ac:dyDescent="0.25">
      <c r="A7" s="44"/>
      <c r="B7" s="38"/>
      <c r="C7" s="38"/>
      <c r="D7" s="177" t="s">
        <v>20</v>
      </c>
      <c r="E7" s="175" t="s">
        <v>21</v>
      </c>
      <c r="F7" s="109" t="s">
        <v>70</v>
      </c>
      <c r="G7" s="23"/>
    </row>
    <row r="8" spans="1:9" ht="13.8" x14ac:dyDescent="0.25">
      <c r="A8" s="46" t="s">
        <v>8</v>
      </c>
      <c r="B8" s="35"/>
      <c r="C8" s="35"/>
      <c r="D8" s="68" t="s">
        <v>22</v>
      </c>
      <c r="E8" s="176" t="s">
        <v>111</v>
      </c>
      <c r="F8" s="174" t="s">
        <v>71</v>
      </c>
      <c r="G8" s="37"/>
      <c r="H8" s="72"/>
      <c r="I8" s="185"/>
    </row>
    <row r="9" spans="1:9" ht="13.2" x14ac:dyDescent="0.25">
      <c r="A9" s="48" t="s">
        <v>136</v>
      </c>
      <c r="B9" s="207">
        <v>6488.87</v>
      </c>
      <c r="C9" s="207">
        <v>8235.3300000000017</v>
      </c>
      <c r="D9" s="207">
        <v>8847.4</v>
      </c>
      <c r="E9" s="207">
        <v>6327.7</v>
      </c>
      <c r="F9" s="207">
        <v>2519.7000000000003</v>
      </c>
      <c r="G9" s="230">
        <v>6.8465557121310958</v>
      </c>
      <c r="H9" s="72"/>
      <c r="I9" s="72"/>
    </row>
    <row r="10" spans="1:9" ht="13.2" x14ac:dyDescent="0.25">
      <c r="A10" s="48" t="s">
        <v>9</v>
      </c>
      <c r="B10" s="207">
        <v>11946.14</v>
      </c>
      <c r="C10" s="207">
        <v>13739.518000000002</v>
      </c>
      <c r="D10" s="207">
        <v>17473.2</v>
      </c>
      <c r="E10" s="207">
        <v>13406.1</v>
      </c>
      <c r="F10" s="207">
        <v>4067.1000000000004</v>
      </c>
      <c r="G10" s="230">
        <v>24.643565850583254</v>
      </c>
      <c r="H10" s="144"/>
      <c r="I10" s="72"/>
    </row>
    <row r="11" spans="1:9" ht="13.2" x14ac:dyDescent="0.25">
      <c r="A11" s="48" t="s">
        <v>98</v>
      </c>
      <c r="B11" s="207">
        <v>908.50999999999988</v>
      </c>
      <c r="C11" s="207">
        <v>1113.9639999999999</v>
      </c>
      <c r="D11" s="207">
        <v>1320.8</v>
      </c>
      <c r="E11" s="207">
        <v>968.2</v>
      </c>
      <c r="F11" s="207">
        <v>352.59999999999997</v>
      </c>
      <c r="G11" s="230">
        <v>3.5350669650026227</v>
      </c>
      <c r="H11" s="144"/>
      <c r="I11" s="72"/>
    </row>
    <row r="12" spans="1:9" ht="13.2" x14ac:dyDescent="0.25">
      <c r="A12" s="48" t="s">
        <v>137</v>
      </c>
      <c r="B12" s="207">
        <v>2005.73</v>
      </c>
      <c r="C12" s="207">
        <v>2049.3410000000003</v>
      </c>
      <c r="D12" s="207">
        <v>2664.5</v>
      </c>
      <c r="E12" s="207">
        <v>1919.1</v>
      </c>
      <c r="F12" s="207">
        <v>745.4000000000002</v>
      </c>
      <c r="G12" s="230">
        <v>6.209493802158466</v>
      </c>
      <c r="H12" s="144"/>
      <c r="I12" s="72"/>
    </row>
    <row r="13" spans="1:9" ht="13.2" x14ac:dyDescent="0.25">
      <c r="A13" s="48" t="s">
        <v>138</v>
      </c>
      <c r="B13" s="207">
        <v>999.26</v>
      </c>
      <c r="C13" s="207">
        <v>1225.1599999999999</v>
      </c>
      <c r="D13" s="207">
        <v>1529.6000000000001</v>
      </c>
      <c r="E13" s="207">
        <v>1190.8000000000002</v>
      </c>
      <c r="F13" s="207">
        <v>338.79999999999995</v>
      </c>
      <c r="G13" s="230">
        <v>4.8397252342185286</v>
      </c>
      <c r="H13" s="144"/>
      <c r="I13" s="62"/>
    </row>
    <row r="14" spans="1:9" ht="13.2" x14ac:dyDescent="0.25">
      <c r="A14" s="48" t="s">
        <v>11</v>
      </c>
      <c r="B14" s="207">
        <v>1884.4299999999998</v>
      </c>
      <c r="C14" s="207">
        <v>2587.31</v>
      </c>
      <c r="D14" s="207">
        <v>3246.8999999999996</v>
      </c>
      <c r="E14" s="207">
        <v>2255.6</v>
      </c>
      <c r="F14" s="207">
        <v>991.3</v>
      </c>
      <c r="G14" s="230">
        <v>6.5946988930638764</v>
      </c>
      <c r="H14" s="144"/>
      <c r="I14" s="72"/>
    </row>
    <row r="15" spans="1:9" ht="13.2" x14ac:dyDescent="0.25">
      <c r="A15" s="48" t="s">
        <v>139</v>
      </c>
      <c r="B15" s="207">
        <v>4650.45</v>
      </c>
      <c r="C15" s="207">
        <v>5859.8099999999995</v>
      </c>
      <c r="D15" s="207">
        <v>6720.5</v>
      </c>
      <c r="E15" s="207">
        <v>4782.8999999999996</v>
      </c>
      <c r="F15" s="207">
        <v>1937.6</v>
      </c>
      <c r="G15" s="230">
        <v>10.3999504801108</v>
      </c>
      <c r="H15" s="144"/>
      <c r="I15" s="72"/>
    </row>
    <row r="16" spans="1:9" ht="13.2" x14ac:dyDescent="0.25">
      <c r="A16" s="48" t="s">
        <v>12</v>
      </c>
      <c r="B16" s="207">
        <v>913.08999999999992</v>
      </c>
      <c r="C16" s="207">
        <v>1335.4949999999999</v>
      </c>
      <c r="D16" s="207">
        <v>1364.1</v>
      </c>
      <c r="E16" s="207">
        <v>990.80000000000007</v>
      </c>
      <c r="F16" s="207">
        <v>373.29999999999995</v>
      </c>
      <c r="G16" s="230">
        <v>5.0830026270191713</v>
      </c>
      <c r="H16" s="144"/>
      <c r="I16" s="72"/>
    </row>
    <row r="17" spans="1:9" ht="13.2" x14ac:dyDescent="0.25">
      <c r="A17" s="48" t="s">
        <v>124</v>
      </c>
      <c r="B17" s="207">
        <v>6200</v>
      </c>
      <c r="C17" s="207">
        <v>7325.237000000001</v>
      </c>
      <c r="D17" s="207">
        <v>8346.6</v>
      </c>
      <c r="E17" s="207">
        <v>6755.3</v>
      </c>
      <c r="F17" s="207">
        <v>1591.3</v>
      </c>
      <c r="G17" s="230">
        <v>17.444353877986082</v>
      </c>
      <c r="H17" s="144"/>
      <c r="I17" s="72"/>
    </row>
    <row r="18" spans="1:9" ht="13.2" x14ac:dyDescent="0.25">
      <c r="A18" s="48" t="s">
        <v>13</v>
      </c>
      <c r="B18" s="207">
        <v>555.34</v>
      </c>
      <c r="C18" s="207">
        <v>815.90200000000004</v>
      </c>
      <c r="D18" s="207">
        <v>1005.6</v>
      </c>
      <c r="E18" s="207">
        <v>769.1</v>
      </c>
      <c r="F18" s="207">
        <v>236.50000000000003</v>
      </c>
      <c r="G18" s="230">
        <v>4.1711602594946164</v>
      </c>
      <c r="H18" s="144"/>
      <c r="I18" s="72"/>
    </row>
    <row r="19" spans="1:9" ht="13.2" x14ac:dyDescent="0.25">
      <c r="A19" s="48" t="s">
        <v>140</v>
      </c>
      <c r="B19" s="207">
        <v>1893.29</v>
      </c>
      <c r="C19" s="207">
        <v>2285.7470000000003</v>
      </c>
      <c r="D19" s="207">
        <v>2372.6</v>
      </c>
      <c r="E19" s="207">
        <v>1799.3</v>
      </c>
      <c r="F19" s="207">
        <v>573.29999999999995</v>
      </c>
      <c r="G19" s="230">
        <v>9.7858545196574998</v>
      </c>
      <c r="H19" s="144"/>
      <c r="I19" s="62"/>
    </row>
    <row r="20" spans="1:9" ht="13.2" x14ac:dyDescent="0.25">
      <c r="A20" s="48" t="s">
        <v>23</v>
      </c>
      <c r="B20" s="207">
        <v>55.33</v>
      </c>
      <c r="C20" s="207">
        <v>65.975999999999999</v>
      </c>
      <c r="D20" s="207">
        <v>60.7</v>
      </c>
      <c r="E20" s="207">
        <v>52.8</v>
      </c>
      <c r="F20" s="207">
        <v>7.9000000000000021</v>
      </c>
      <c r="G20" s="230" t="s">
        <v>15</v>
      </c>
      <c r="H20" s="62"/>
      <c r="I20" s="62"/>
    </row>
    <row r="21" spans="1:9" ht="13.2" x14ac:dyDescent="0.25">
      <c r="A21" s="53" t="s">
        <v>16</v>
      </c>
      <c r="B21" s="218">
        <v>38534</v>
      </c>
      <c r="C21" s="218">
        <v>46235</v>
      </c>
      <c r="D21" s="218">
        <v>54596.2</v>
      </c>
      <c r="E21" s="218">
        <v>40892.9</v>
      </c>
      <c r="F21" s="218">
        <v>13703.299999999996</v>
      </c>
      <c r="G21" s="330">
        <v>9.9465037609874596</v>
      </c>
      <c r="H21" s="72"/>
      <c r="I21" s="72"/>
    </row>
    <row r="22" spans="1:9" x14ac:dyDescent="0.2">
      <c r="A22" s="69"/>
      <c r="B22" s="237"/>
      <c r="C22" s="237"/>
      <c r="D22" s="237"/>
      <c r="E22" s="237"/>
      <c r="F22" s="237"/>
      <c r="G22" s="237"/>
    </row>
    <row r="23" spans="1:9" ht="11.4" x14ac:dyDescent="0.2">
      <c r="A23" s="71" t="s">
        <v>24</v>
      </c>
      <c r="B23" s="71"/>
      <c r="C23" s="71"/>
      <c r="D23" s="70"/>
      <c r="E23" s="70"/>
      <c r="F23" s="70"/>
      <c r="G23" s="65"/>
    </row>
    <row r="24" spans="1:9" ht="11.4" x14ac:dyDescent="0.2">
      <c r="A24" s="167" t="s">
        <v>106</v>
      </c>
      <c r="B24" s="71"/>
      <c r="C24" s="71"/>
      <c r="D24" s="70"/>
      <c r="E24" s="70"/>
      <c r="F24" s="70"/>
      <c r="G24" s="65"/>
    </row>
    <row r="25" spans="1:9" ht="13.2" x14ac:dyDescent="0.25">
      <c r="A25" s="167" t="s">
        <v>198</v>
      </c>
      <c r="B25" s="71"/>
      <c r="C25" s="71"/>
    </row>
    <row r="26" spans="1:9" x14ac:dyDescent="0.2">
      <c r="A26" s="57" t="s">
        <v>161</v>
      </c>
      <c r="B26" s="57"/>
      <c r="C26" s="57"/>
      <c r="D26" s="145"/>
      <c r="E26" s="145"/>
      <c r="F26" s="145"/>
    </row>
  </sheetData>
  <mergeCells count="5">
    <mergeCell ref="D6:F6"/>
    <mergeCell ref="B5:B8"/>
    <mergeCell ref="C5:C8"/>
    <mergeCell ref="D5:G5"/>
    <mergeCell ref="G6:G8"/>
  </mergeCells>
  <pageMargins left="0.78740157480314965" right="0.78740157480314965" top="0.98425196850393704" bottom="0.98425196850393704" header="0.51181102362204722" footer="0.51181102362204722"/>
  <pageSetup paperSize="9" scale="84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9"/>
    <pageSetUpPr fitToPage="1"/>
  </sheetPr>
  <dimension ref="A1:N23"/>
  <sheetViews>
    <sheetView showGridLines="0" zoomScaleNormal="100" workbookViewId="0">
      <selection activeCell="K22" sqref="K22"/>
    </sheetView>
  </sheetViews>
  <sheetFormatPr defaultColWidth="9.109375" defaultRowHeight="13.2" x14ac:dyDescent="0.25"/>
  <cols>
    <col min="1" max="1" width="22.88671875" style="62" customWidth="1"/>
    <col min="2" max="13" width="11" style="62" customWidth="1"/>
    <col min="14" max="16384" width="9.109375" style="62"/>
  </cols>
  <sheetData>
    <row r="1" spans="1:14" x14ac:dyDescent="0.25">
      <c r="A1" s="39" t="s">
        <v>194</v>
      </c>
      <c r="C1" s="62" t="s">
        <v>189</v>
      </c>
    </row>
    <row r="2" spans="1:14" ht="17.399999999999999" x14ac:dyDescent="0.3">
      <c r="A2" s="41" t="s">
        <v>53</v>
      </c>
    </row>
    <row r="3" spans="1:14" ht="15.6" x14ac:dyDescent="0.3">
      <c r="A3" s="43" t="s">
        <v>185</v>
      </c>
    </row>
    <row r="5" spans="1:14" s="47" customFormat="1" ht="16.5" customHeight="1" x14ac:dyDescent="0.25">
      <c r="A5" s="89"/>
      <c r="B5" s="28" t="s">
        <v>16</v>
      </c>
      <c r="C5" s="25"/>
      <c r="D5" s="22"/>
      <c r="E5" s="28" t="s">
        <v>94</v>
      </c>
      <c r="F5" s="25"/>
      <c r="G5" s="22"/>
      <c r="H5" s="28" t="s">
        <v>29</v>
      </c>
      <c r="I5" s="25"/>
      <c r="J5" s="22"/>
      <c r="K5" s="34" t="s">
        <v>30</v>
      </c>
      <c r="L5" s="31"/>
      <c r="M5" s="31"/>
      <c r="N5" s="58"/>
    </row>
    <row r="6" spans="1:14" s="47" customFormat="1" ht="42.75" customHeight="1" x14ac:dyDescent="0.25">
      <c r="A6" s="90" t="s">
        <v>8</v>
      </c>
      <c r="B6" s="91" t="s">
        <v>31</v>
      </c>
      <c r="C6" s="91" t="s">
        <v>69</v>
      </c>
      <c r="D6" s="91" t="s">
        <v>68</v>
      </c>
      <c r="E6" s="91" t="s">
        <v>31</v>
      </c>
      <c r="F6" s="91" t="s">
        <v>69</v>
      </c>
      <c r="G6" s="91" t="s">
        <v>68</v>
      </c>
      <c r="H6" s="91" t="s">
        <v>31</v>
      </c>
      <c r="I6" s="91" t="s">
        <v>69</v>
      </c>
      <c r="J6" s="91" t="s">
        <v>68</v>
      </c>
      <c r="K6" s="91" t="s">
        <v>31</v>
      </c>
      <c r="L6" s="92" t="s">
        <v>69</v>
      </c>
      <c r="M6" s="92" t="s">
        <v>68</v>
      </c>
      <c r="N6" s="58"/>
    </row>
    <row r="7" spans="1:14" s="85" customFormat="1" x14ac:dyDescent="0.25">
      <c r="A7" s="48" t="s">
        <v>136</v>
      </c>
      <c r="B7" s="211">
        <f>E7+H7+K7</f>
        <v>14369</v>
      </c>
      <c r="C7" s="211">
        <f>F7+I7+L7</f>
        <v>10073</v>
      </c>
      <c r="D7" s="211">
        <f>G7+J7+M7</f>
        <v>2795</v>
      </c>
      <c r="E7" s="211">
        <v>8252</v>
      </c>
      <c r="F7" s="211">
        <v>6067</v>
      </c>
      <c r="G7" s="211">
        <v>648</v>
      </c>
      <c r="H7" s="288">
        <v>3017</v>
      </c>
      <c r="I7" s="288">
        <v>1664</v>
      </c>
      <c r="J7" s="288">
        <v>952</v>
      </c>
      <c r="K7" s="244">
        <f>L7+758</f>
        <v>3100</v>
      </c>
      <c r="L7" s="288">
        <v>2342</v>
      </c>
      <c r="M7" s="320">
        <v>1195</v>
      </c>
      <c r="N7" s="58"/>
    </row>
    <row r="8" spans="1:14" s="85" customFormat="1" x14ac:dyDescent="0.25">
      <c r="A8" s="48" t="s">
        <v>9</v>
      </c>
      <c r="B8" s="211">
        <f t="shared" ref="B8:C15" si="0">E8+H8+K8</f>
        <v>30304</v>
      </c>
      <c r="C8" s="211">
        <f t="shared" si="0"/>
        <v>22216</v>
      </c>
      <c r="D8" s="211">
        <f t="shared" ref="D8:D19" si="1">G8+J8+M8</f>
        <v>8100</v>
      </c>
      <c r="E8" s="211">
        <v>12729</v>
      </c>
      <c r="F8" s="211">
        <v>9549</v>
      </c>
      <c r="G8" s="211">
        <v>938</v>
      </c>
      <c r="H8" s="288">
        <v>4122</v>
      </c>
      <c r="I8" s="288">
        <v>2888</v>
      </c>
      <c r="J8" s="288">
        <v>1807</v>
      </c>
      <c r="K8" s="244">
        <f>L8+3674</f>
        <v>13453</v>
      </c>
      <c r="L8" s="288">
        <v>9779</v>
      </c>
      <c r="M8" s="321">
        <v>5355</v>
      </c>
      <c r="N8" s="58"/>
    </row>
    <row r="9" spans="1:14" s="85" customFormat="1" x14ac:dyDescent="0.25">
      <c r="A9" s="48" t="s">
        <v>98</v>
      </c>
      <c r="B9" s="211">
        <f t="shared" si="0"/>
        <v>2992</v>
      </c>
      <c r="C9" s="211">
        <f t="shared" si="0"/>
        <v>2128</v>
      </c>
      <c r="D9" s="211">
        <f t="shared" si="1"/>
        <v>598</v>
      </c>
      <c r="E9" s="211">
        <v>1304</v>
      </c>
      <c r="F9" s="211">
        <v>841</v>
      </c>
      <c r="G9" s="211">
        <v>52</v>
      </c>
      <c r="H9" s="288">
        <v>420</v>
      </c>
      <c r="I9" s="288">
        <v>259</v>
      </c>
      <c r="J9" s="288">
        <v>98</v>
      </c>
      <c r="K9" s="244">
        <f>L9+240</f>
        <v>1268</v>
      </c>
      <c r="L9" s="288">
        <v>1028</v>
      </c>
      <c r="M9" s="321">
        <v>448</v>
      </c>
      <c r="N9" s="58"/>
    </row>
    <row r="10" spans="1:14" s="85" customFormat="1" x14ac:dyDescent="0.25">
      <c r="A10" s="48" t="s">
        <v>137</v>
      </c>
      <c r="B10" s="211">
        <f t="shared" si="0"/>
        <v>4205</v>
      </c>
      <c r="C10" s="211">
        <f t="shared" si="0"/>
        <v>2981</v>
      </c>
      <c r="D10" s="211">
        <f t="shared" si="1"/>
        <v>773</v>
      </c>
      <c r="E10" s="211">
        <v>2877</v>
      </c>
      <c r="F10" s="211">
        <v>1847</v>
      </c>
      <c r="G10" s="211">
        <v>282</v>
      </c>
      <c r="H10" s="288">
        <v>431</v>
      </c>
      <c r="I10" s="288">
        <v>289</v>
      </c>
      <c r="J10" s="288">
        <v>131</v>
      </c>
      <c r="K10" s="244">
        <f>L10+52</f>
        <v>897</v>
      </c>
      <c r="L10" s="288">
        <v>845</v>
      </c>
      <c r="M10" s="321">
        <v>360</v>
      </c>
      <c r="N10" s="58"/>
    </row>
    <row r="11" spans="1:14" s="85" customFormat="1" x14ac:dyDescent="0.25">
      <c r="A11" s="48" t="s">
        <v>138</v>
      </c>
      <c r="B11" s="211">
        <f t="shared" si="0"/>
        <v>3378</v>
      </c>
      <c r="C11" s="211">
        <f t="shared" si="0"/>
        <v>2444</v>
      </c>
      <c r="D11" s="211">
        <f t="shared" si="1"/>
        <v>727</v>
      </c>
      <c r="E11" s="211">
        <v>1749</v>
      </c>
      <c r="F11" s="211">
        <v>1164</v>
      </c>
      <c r="G11" s="211">
        <v>114</v>
      </c>
      <c r="H11" s="288">
        <v>369</v>
      </c>
      <c r="I11" s="288">
        <v>269</v>
      </c>
      <c r="J11" s="288">
        <v>121</v>
      </c>
      <c r="K11" s="244">
        <f>L11+249</f>
        <v>1260</v>
      </c>
      <c r="L11" s="288">
        <v>1011</v>
      </c>
      <c r="M11" s="321">
        <v>492</v>
      </c>
      <c r="N11" s="65"/>
    </row>
    <row r="12" spans="1:14" s="85" customFormat="1" x14ac:dyDescent="0.25">
      <c r="A12" s="48" t="s">
        <v>11</v>
      </c>
      <c r="B12" s="211">
        <f t="shared" si="0"/>
        <v>6053</v>
      </c>
      <c r="C12" s="211">
        <f t="shared" si="0"/>
        <v>3998</v>
      </c>
      <c r="D12" s="211">
        <f t="shared" si="1"/>
        <v>1104</v>
      </c>
      <c r="E12" s="211">
        <v>3714</v>
      </c>
      <c r="F12" s="211">
        <v>2231</v>
      </c>
      <c r="G12" s="211">
        <v>227</v>
      </c>
      <c r="H12" s="288">
        <v>347</v>
      </c>
      <c r="I12" s="288">
        <v>216</v>
      </c>
      <c r="J12" s="288">
        <v>102</v>
      </c>
      <c r="K12" s="244">
        <f>L12+441</f>
        <v>1992</v>
      </c>
      <c r="L12" s="288">
        <v>1551</v>
      </c>
      <c r="M12" s="321">
        <v>775</v>
      </c>
      <c r="N12" s="65"/>
    </row>
    <row r="13" spans="1:14" s="85" customFormat="1" x14ac:dyDescent="0.25">
      <c r="A13" s="48" t="s">
        <v>139</v>
      </c>
      <c r="B13" s="211">
        <f t="shared" si="0"/>
        <v>12886</v>
      </c>
      <c r="C13" s="211">
        <f t="shared" si="0"/>
        <v>8736</v>
      </c>
      <c r="D13" s="211">
        <f t="shared" si="1"/>
        <v>3742</v>
      </c>
      <c r="E13" s="211">
        <v>4098</v>
      </c>
      <c r="F13" s="211">
        <v>2674</v>
      </c>
      <c r="G13" s="211">
        <v>254</v>
      </c>
      <c r="H13" s="288">
        <v>1997</v>
      </c>
      <c r="I13" s="288">
        <v>1079</v>
      </c>
      <c r="J13" s="288">
        <v>767</v>
      </c>
      <c r="K13" s="244">
        <f>L13+1808</f>
        <v>6791</v>
      </c>
      <c r="L13" s="288">
        <v>4983</v>
      </c>
      <c r="M13" s="321">
        <v>2721</v>
      </c>
      <c r="N13" s="65"/>
    </row>
    <row r="14" spans="1:14" s="85" customFormat="1" x14ac:dyDescent="0.25">
      <c r="A14" s="48" t="s">
        <v>12</v>
      </c>
      <c r="B14" s="211">
        <f t="shared" si="0"/>
        <v>2796</v>
      </c>
      <c r="C14" s="211">
        <f t="shared" si="0"/>
        <v>1922</v>
      </c>
      <c r="D14" s="211">
        <f t="shared" si="1"/>
        <v>424</v>
      </c>
      <c r="E14" s="211">
        <v>1803</v>
      </c>
      <c r="F14" s="211">
        <v>1096</v>
      </c>
      <c r="G14" s="211">
        <v>82</v>
      </c>
      <c r="H14" s="288">
        <v>226</v>
      </c>
      <c r="I14" s="288">
        <v>172</v>
      </c>
      <c r="J14" s="288">
        <v>80</v>
      </c>
      <c r="K14" s="244">
        <f>L14+113</f>
        <v>767</v>
      </c>
      <c r="L14" s="288">
        <v>654</v>
      </c>
      <c r="M14" s="321">
        <v>262</v>
      </c>
      <c r="N14" s="58"/>
    </row>
    <row r="15" spans="1:14" s="85" customFormat="1" x14ac:dyDescent="0.25">
      <c r="A15" s="48" t="s">
        <v>124</v>
      </c>
      <c r="B15" s="211">
        <f t="shared" si="0"/>
        <v>14128</v>
      </c>
      <c r="C15" s="211">
        <f t="shared" si="0"/>
        <v>10617</v>
      </c>
      <c r="D15" s="211">
        <f t="shared" si="1"/>
        <v>4309</v>
      </c>
      <c r="E15" s="211">
        <v>4465</v>
      </c>
      <c r="F15" s="211">
        <v>3345</v>
      </c>
      <c r="G15" s="211">
        <v>476</v>
      </c>
      <c r="H15" s="288">
        <v>2384</v>
      </c>
      <c r="I15" s="288">
        <v>1691</v>
      </c>
      <c r="J15" s="288">
        <v>1099</v>
      </c>
      <c r="K15" s="244">
        <f>L15+1698</f>
        <v>7279</v>
      </c>
      <c r="L15" s="288">
        <v>5581</v>
      </c>
      <c r="M15" s="321">
        <v>2734</v>
      </c>
      <c r="N15" s="58"/>
    </row>
    <row r="16" spans="1:14" s="85" customFormat="1" x14ac:dyDescent="0.25">
      <c r="A16" s="48" t="s">
        <v>13</v>
      </c>
      <c r="B16" s="211">
        <f t="shared" ref="B16:B19" si="2">E16+H16+K16</f>
        <v>2382</v>
      </c>
      <c r="C16" s="211">
        <f t="shared" ref="C16:C19" si="3">F16+I16+L16</f>
        <v>1656</v>
      </c>
      <c r="D16" s="211">
        <f t="shared" si="1"/>
        <v>530</v>
      </c>
      <c r="E16" s="211">
        <v>873</v>
      </c>
      <c r="F16" s="211">
        <v>517</v>
      </c>
      <c r="G16" s="211">
        <v>25</v>
      </c>
      <c r="H16" s="288">
        <v>395</v>
      </c>
      <c r="I16" s="288">
        <v>268</v>
      </c>
      <c r="J16" s="288">
        <v>116</v>
      </c>
      <c r="K16" s="244">
        <f>L16+243</f>
        <v>1114</v>
      </c>
      <c r="L16" s="288">
        <v>871</v>
      </c>
      <c r="M16" s="321">
        <v>389</v>
      </c>
      <c r="N16" s="58"/>
    </row>
    <row r="17" spans="1:14" customFormat="1" x14ac:dyDescent="0.25">
      <c r="A17" s="48" t="s">
        <v>140</v>
      </c>
      <c r="B17" s="211">
        <f>E17+H17+K17</f>
        <v>4931</v>
      </c>
      <c r="C17" s="211">
        <f t="shared" si="3"/>
        <v>3432</v>
      </c>
      <c r="D17" s="211">
        <f t="shared" si="1"/>
        <v>1634</v>
      </c>
      <c r="E17" s="211">
        <v>813</v>
      </c>
      <c r="F17" s="211">
        <v>528</v>
      </c>
      <c r="G17" s="211">
        <v>62</v>
      </c>
      <c r="H17" s="288">
        <v>753</v>
      </c>
      <c r="I17" s="288">
        <v>465</v>
      </c>
      <c r="J17" s="288">
        <v>312</v>
      </c>
      <c r="K17" s="244">
        <f>L17+926</f>
        <v>3365</v>
      </c>
      <c r="L17" s="288">
        <v>2439</v>
      </c>
      <c r="M17" s="321">
        <v>1260</v>
      </c>
      <c r="N17" s="58"/>
    </row>
    <row r="18" spans="1:14" customFormat="1" x14ac:dyDescent="0.25">
      <c r="A18" s="48" t="s">
        <v>23</v>
      </c>
      <c r="B18" s="324" t="s">
        <v>15</v>
      </c>
      <c r="C18" s="324" t="s">
        <v>15</v>
      </c>
      <c r="D18" s="324" t="s">
        <v>15</v>
      </c>
      <c r="E18" s="324" t="s">
        <v>15</v>
      </c>
      <c r="F18" s="324" t="s">
        <v>15</v>
      </c>
      <c r="G18" s="324" t="s">
        <v>15</v>
      </c>
      <c r="H18" s="288">
        <v>27</v>
      </c>
      <c r="I18" s="315" t="s">
        <v>15</v>
      </c>
      <c r="J18" s="315" t="s">
        <v>15</v>
      </c>
      <c r="K18" s="244">
        <f>L18+9</f>
        <v>59</v>
      </c>
      <c r="L18" s="315">
        <v>50</v>
      </c>
      <c r="M18" s="323">
        <v>29</v>
      </c>
      <c r="N18" s="58"/>
    </row>
    <row r="19" spans="1:14" s="64" customFormat="1" x14ac:dyDescent="0.25">
      <c r="A19" s="86" t="s">
        <v>16</v>
      </c>
      <c r="B19" s="235">
        <f t="shared" si="2"/>
        <v>98010</v>
      </c>
      <c r="C19" s="235">
        <f t="shared" si="3"/>
        <v>69866</v>
      </c>
      <c r="D19" s="235">
        <f t="shared" si="1"/>
        <v>24730</v>
      </c>
      <c r="E19" s="245">
        <v>42177</v>
      </c>
      <c r="F19" s="210">
        <v>29472</v>
      </c>
      <c r="G19" s="210">
        <v>3125</v>
      </c>
      <c r="H19" s="245">
        <f>SUM(H7:H18)</f>
        <v>14488</v>
      </c>
      <c r="I19" s="245">
        <f>SUM(I7:I18)</f>
        <v>9260</v>
      </c>
      <c r="J19" s="245">
        <f t="shared" ref="J19" si="4">SUM(J7:J18)</f>
        <v>5585</v>
      </c>
      <c r="K19" s="245">
        <f>SUM(K7:K18)</f>
        <v>41345</v>
      </c>
      <c r="L19" s="245">
        <f t="shared" ref="L19:M19" si="5">SUM(L7:L18)</f>
        <v>31134</v>
      </c>
      <c r="M19" s="322">
        <f t="shared" si="5"/>
        <v>16020</v>
      </c>
      <c r="N19" s="58"/>
    </row>
    <row r="20" spans="1:14" s="64" customFormat="1" x14ac:dyDescent="0.25">
      <c r="A20" s="86"/>
      <c r="B20" s="63"/>
      <c r="C20" s="63"/>
      <c r="D20" s="63"/>
      <c r="E20" s="88"/>
      <c r="F20" s="63"/>
      <c r="G20" s="63"/>
      <c r="H20" s="147"/>
      <c r="I20" s="147"/>
      <c r="J20"/>
      <c r="K20" s="147"/>
      <c r="L20" s="147"/>
      <c r="M20" s="147"/>
      <c r="N20" s="58"/>
    </row>
    <row r="21" spans="1:14" s="64" customFormat="1" x14ac:dyDescent="0.25">
      <c r="A21" s="155" t="s">
        <v>179</v>
      </c>
      <c r="B21" s="88"/>
      <c r="C21" s="88"/>
      <c r="D21" s="88"/>
      <c r="E21" s="88"/>
      <c r="F21" s="88"/>
      <c r="G21" s="88"/>
      <c r="H21" s="88"/>
      <c r="I21" s="290"/>
      <c r="J21" s="291"/>
      <c r="K21" s="291"/>
      <c r="L21" s="291"/>
      <c r="M21" s="88"/>
      <c r="N21" s="58"/>
    </row>
    <row r="22" spans="1:14" customFormat="1" x14ac:dyDescent="0.25">
      <c r="A22" s="57" t="s">
        <v>161</v>
      </c>
      <c r="B22" s="62"/>
      <c r="C22" s="62"/>
      <c r="D22" s="62"/>
      <c r="E22" s="62"/>
      <c r="F22" s="62"/>
      <c r="G22" s="62"/>
      <c r="H22" s="95"/>
      <c r="I22" s="292"/>
      <c r="J22" s="62"/>
      <c r="K22" s="95"/>
      <c r="L22" s="95"/>
      <c r="M22" s="95"/>
      <c r="N22" s="58"/>
    </row>
    <row r="23" spans="1:14" x14ac:dyDescent="0.25">
      <c r="B23" s="95"/>
      <c r="C23" s="95"/>
      <c r="D23" s="95"/>
      <c r="K23" s="95"/>
      <c r="L23" s="95"/>
    </row>
  </sheetData>
  <sortState xmlns:xlrd2="http://schemas.microsoft.com/office/spreadsheetml/2017/richdata2" ref="A7:J14">
    <sortCondition ref="A7:A14"/>
  </sortState>
  <mergeCells count="4">
    <mergeCell ref="K5:M5"/>
    <mergeCell ref="B5:D5"/>
    <mergeCell ref="H5:J5"/>
    <mergeCell ref="E5:G5"/>
  </mergeCells>
  <pageMargins left="0.51181102362204722" right="0.51181102362204722" top="0.51181102362204722" bottom="0.51181102362204722" header="0.51181102362204722" footer="0.51181102362204722"/>
  <pageSetup paperSize="9" scale="8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9"/>
    <pageSetUpPr fitToPage="1"/>
  </sheetPr>
  <dimension ref="A1:L22"/>
  <sheetViews>
    <sheetView showGridLines="0" workbookViewId="0">
      <selection activeCell="C2" sqref="C2"/>
    </sheetView>
  </sheetViews>
  <sheetFormatPr defaultColWidth="11.5546875" defaultRowHeight="13.2" x14ac:dyDescent="0.25"/>
  <cols>
    <col min="1" max="1" width="16.5546875" customWidth="1"/>
    <col min="2" max="11" width="11.6640625" customWidth="1"/>
  </cols>
  <sheetData>
    <row r="1" spans="1:12" x14ac:dyDescent="0.25">
      <c r="A1" s="39" t="s">
        <v>194</v>
      </c>
      <c r="C1" t="s">
        <v>189</v>
      </c>
    </row>
    <row r="2" spans="1:12" ht="17.399999999999999" x14ac:dyDescent="0.3">
      <c r="A2" s="41" t="s">
        <v>122</v>
      </c>
    </row>
    <row r="3" spans="1:12" ht="15.6" x14ac:dyDescent="0.3">
      <c r="A3" s="43" t="s">
        <v>187</v>
      </c>
    </row>
    <row r="5" spans="1:12" ht="32.25" customHeight="1" x14ac:dyDescent="0.25">
      <c r="A5" s="89"/>
      <c r="B5" s="28" t="s">
        <v>16</v>
      </c>
      <c r="C5" s="25"/>
      <c r="D5" s="25"/>
      <c r="E5" s="22"/>
      <c r="F5" s="28" t="s">
        <v>94</v>
      </c>
      <c r="G5" s="22"/>
      <c r="H5" s="28" t="s">
        <v>29</v>
      </c>
      <c r="I5" s="22"/>
      <c r="J5" s="34" t="s">
        <v>30</v>
      </c>
      <c r="K5" s="31"/>
    </row>
    <row r="6" spans="1:12" ht="72.599999999999994" customHeight="1" x14ac:dyDescent="0.25">
      <c r="A6" s="90" t="s">
        <v>28</v>
      </c>
      <c r="B6" s="91" t="s">
        <v>172</v>
      </c>
      <c r="C6" s="91" t="s">
        <v>73</v>
      </c>
      <c r="D6" s="92" t="s">
        <v>173</v>
      </c>
      <c r="E6" s="91" t="s">
        <v>74</v>
      </c>
      <c r="F6" s="91" t="s">
        <v>172</v>
      </c>
      <c r="G6" s="92" t="s">
        <v>173</v>
      </c>
      <c r="H6" s="91" t="s">
        <v>172</v>
      </c>
      <c r="I6" s="92" t="s">
        <v>173</v>
      </c>
      <c r="J6" s="91" t="s">
        <v>172</v>
      </c>
      <c r="K6" s="92" t="s">
        <v>173</v>
      </c>
    </row>
    <row r="7" spans="1:12" x14ac:dyDescent="0.25">
      <c r="A7" s="48" t="s">
        <v>136</v>
      </c>
      <c r="B7" s="211">
        <f>F7+H7+J7</f>
        <v>4973</v>
      </c>
      <c r="C7" s="211">
        <f>B7/'A.13.5'!B7*100</f>
        <v>34.609228199596352</v>
      </c>
      <c r="D7" s="211">
        <f>G7+I7+K7</f>
        <v>3299</v>
      </c>
      <c r="E7" s="211">
        <f>D7/'A.13.5'!C7*100</f>
        <v>32.750918296436012</v>
      </c>
      <c r="F7" s="244">
        <v>1731</v>
      </c>
      <c r="G7" s="321">
        <v>1297</v>
      </c>
      <c r="H7" s="244">
        <v>1376</v>
      </c>
      <c r="I7" s="321">
        <v>705</v>
      </c>
      <c r="J7" s="244">
        <v>1866</v>
      </c>
      <c r="K7" s="321">
        <v>1297</v>
      </c>
      <c r="L7" s="185">
        <v>7</v>
      </c>
    </row>
    <row r="8" spans="1:12" x14ac:dyDescent="0.25">
      <c r="A8" s="48" t="s">
        <v>9</v>
      </c>
      <c r="B8" s="211">
        <f>F8+H8+J8</f>
        <v>13328</v>
      </c>
      <c r="C8" s="211">
        <f>B8/'A.13.5'!B8*100</f>
        <v>43.980992608236534</v>
      </c>
      <c r="D8" s="211">
        <f t="shared" ref="D8:D17" si="0">G8+I8+K8</f>
        <v>9228</v>
      </c>
      <c r="E8" s="211">
        <f>D8/'A.13.5'!C8*100</f>
        <v>41.537630536550232</v>
      </c>
      <c r="F8" s="244">
        <v>3240</v>
      </c>
      <c r="G8" s="321">
        <v>2456</v>
      </c>
      <c r="H8" s="244">
        <v>2171</v>
      </c>
      <c r="I8" s="321">
        <v>1430</v>
      </c>
      <c r="J8" s="244">
        <v>7917</v>
      </c>
      <c r="K8" s="321">
        <v>5342</v>
      </c>
      <c r="L8" s="185">
        <v>204</v>
      </c>
    </row>
    <row r="9" spans="1:12" x14ac:dyDescent="0.25">
      <c r="A9" s="48" t="s">
        <v>98</v>
      </c>
      <c r="B9" s="211">
        <f t="shared" ref="B9:B17" si="1">F9+H9+J9</f>
        <v>1244</v>
      </c>
      <c r="C9" s="211">
        <f>B9/'A.13.5'!B9*100</f>
        <v>41.577540106951872</v>
      </c>
      <c r="D9" s="211">
        <f t="shared" si="0"/>
        <v>898</v>
      </c>
      <c r="E9" s="211">
        <f>D9/'A.13.5'!C9*100</f>
        <v>42.199248120300751</v>
      </c>
      <c r="F9" s="244">
        <v>257</v>
      </c>
      <c r="G9" s="321">
        <v>171</v>
      </c>
      <c r="H9" s="244">
        <v>254</v>
      </c>
      <c r="I9" s="321">
        <v>156</v>
      </c>
      <c r="J9" s="244">
        <v>733</v>
      </c>
      <c r="K9" s="321">
        <v>571</v>
      </c>
      <c r="L9" s="185">
        <v>1918</v>
      </c>
    </row>
    <row r="10" spans="1:12" x14ac:dyDescent="0.25">
      <c r="A10" s="48" t="s">
        <v>137</v>
      </c>
      <c r="B10" s="211">
        <f t="shared" si="1"/>
        <v>1391</v>
      </c>
      <c r="C10" s="211">
        <f>B10/'A.13.5'!B10*100</f>
        <v>33.07966706302021</v>
      </c>
      <c r="D10" s="211">
        <f t="shared" si="0"/>
        <v>1015</v>
      </c>
      <c r="E10" s="211">
        <f>D10/'A.13.5'!C10*100</f>
        <v>34.048976853404902</v>
      </c>
      <c r="F10" s="244">
        <v>642</v>
      </c>
      <c r="G10" s="321">
        <v>390</v>
      </c>
      <c r="H10" s="244">
        <v>257</v>
      </c>
      <c r="I10" s="321">
        <v>154</v>
      </c>
      <c r="J10" s="244">
        <v>492</v>
      </c>
      <c r="K10" s="321">
        <v>471</v>
      </c>
      <c r="L10" s="185">
        <v>17</v>
      </c>
    </row>
    <row r="11" spans="1:12" x14ac:dyDescent="0.25">
      <c r="A11" s="48" t="s">
        <v>138</v>
      </c>
      <c r="B11" s="211">
        <f t="shared" si="1"/>
        <v>1195</v>
      </c>
      <c r="C11" s="211">
        <f>B11/'A.13.5'!B11*100</f>
        <v>35.375962107756074</v>
      </c>
      <c r="D11" s="211">
        <f t="shared" si="0"/>
        <v>843</v>
      </c>
      <c r="E11" s="211">
        <f>D11/'A.13.5'!C11*100</f>
        <v>34.492635024549919</v>
      </c>
      <c r="F11" s="244">
        <v>312</v>
      </c>
      <c r="G11" s="321">
        <v>192</v>
      </c>
      <c r="H11" s="244">
        <v>205</v>
      </c>
      <c r="I11" s="321">
        <v>144</v>
      </c>
      <c r="J11" s="244">
        <v>678</v>
      </c>
      <c r="K11" s="321">
        <v>507</v>
      </c>
      <c r="L11" s="185">
        <v>38</v>
      </c>
    </row>
    <row r="12" spans="1:12" x14ac:dyDescent="0.25">
      <c r="A12" s="48" t="s">
        <v>11</v>
      </c>
      <c r="B12" s="211">
        <f t="shared" si="1"/>
        <v>2047</v>
      </c>
      <c r="C12" s="211">
        <f>B12/'A.13.5'!B12*100</f>
        <v>33.817941516603341</v>
      </c>
      <c r="D12" s="211">
        <f t="shared" si="0"/>
        <v>1352</v>
      </c>
      <c r="E12" s="211">
        <f>D12/'A.13.5'!C12*100</f>
        <v>33.816908454227111</v>
      </c>
      <c r="F12" s="244">
        <v>755</v>
      </c>
      <c r="G12" s="321">
        <v>411</v>
      </c>
      <c r="H12" s="244">
        <v>182</v>
      </c>
      <c r="I12" s="321">
        <v>103</v>
      </c>
      <c r="J12" s="244">
        <v>1110</v>
      </c>
      <c r="K12" s="321">
        <v>838</v>
      </c>
      <c r="L12" s="185">
        <v>17</v>
      </c>
    </row>
    <row r="13" spans="1:12" x14ac:dyDescent="0.25">
      <c r="A13" s="48" t="s">
        <v>139</v>
      </c>
      <c r="B13" s="211">
        <f t="shared" si="1"/>
        <v>5719</v>
      </c>
      <c r="C13" s="211">
        <f>B13/'A.13.5'!B13*100</f>
        <v>44.381499301567594</v>
      </c>
      <c r="D13" s="211">
        <f t="shared" si="0"/>
        <v>3661</v>
      </c>
      <c r="E13" s="211">
        <f>D13/'A.13.5'!C13*100</f>
        <v>41.907051282051285</v>
      </c>
      <c r="F13" s="244">
        <v>926</v>
      </c>
      <c r="G13" s="321">
        <v>605</v>
      </c>
      <c r="H13" s="244">
        <v>956</v>
      </c>
      <c r="I13" s="321">
        <v>491</v>
      </c>
      <c r="J13" s="244">
        <v>3837</v>
      </c>
      <c r="K13" s="321">
        <v>2565</v>
      </c>
      <c r="L13" s="185">
        <v>22</v>
      </c>
    </row>
    <row r="14" spans="1:12" x14ac:dyDescent="0.25">
      <c r="A14" s="48" t="s">
        <v>12</v>
      </c>
      <c r="B14" s="211">
        <f t="shared" si="1"/>
        <v>872</v>
      </c>
      <c r="C14" s="211">
        <f>B14/'A.13.5'!B14*100</f>
        <v>31.187410586552218</v>
      </c>
      <c r="D14" s="211">
        <f t="shared" si="0"/>
        <v>652</v>
      </c>
      <c r="E14" s="211">
        <f>D14/'A.13.5'!C14*100</f>
        <v>33.922996878251823</v>
      </c>
      <c r="F14" s="244">
        <v>319</v>
      </c>
      <c r="G14" s="321">
        <v>203</v>
      </c>
      <c r="H14" s="244">
        <v>128</v>
      </c>
      <c r="I14" s="321">
        <v>89</v>
      </c>
      <c r="J14" s="244">
        <v>425</v>
      </c>
      <c r="K14" s="321">
        <v>360</v>
      </c>
      <c r="L14" s="185">
        <v>61</v>
      </c>
    </row>
    <row r="15" spans="1:12" x14ac:dyDescent="0.25">
      <c r="A15" s="48" t="s">
        <v>124</v>
      </c>
      <c r="B15" s="211">
        <f t="shared" si="1"/>
        <v>5665</v>
      </c>
      <c r="C15" s="211">
        <f>B15/'A.13.5'!B15*100</f>
        <v>40.097678369195918</v>
      </c>
      <c r="D15" s="211">
        <f t="shared" si="0"/>
        <v>3959</v>
      </c>
      <c r="E15" s="211">
        <f>D15/'A.13.5'!C15*100</f>
        <v>37.289253084675522</v>
      </c>
      <c r="F15" s="244">
        <v>859</v>
      </c>
      <c r="G15" s="321">
        <v>640</v>
      </c>
      <c r="H15" s="244">
        <v>1029</v>
      </c>
      <c r="I15" s="321">
        <v>668</v>
      </c>
      <c r="J15" s="244">
        <v>3777</v>
      </c>
      <c r="K15" s="321">
        <v>2651</v>
      </c>
      <c r="L15" s="185">
        <v>7</v>
      </c>
    </row>
    <row r="16" spans="1:12" x14ac:dyDescent="0.25">
      <c r="A16" s="48" t="s">
        <v>13</v>
      </c>
      <c r="B16" s="211">
        <f t="shared" si="1"/>
        <v>1015</v>
      </c>
      <c r="C16" s="211">
        <f>B16/'A.13.5'!B16*100</f>
        <v>42.611251049538204</v>
      </c>
      <c r="D16" s="211">
        <f t="shared" si="0"/>
        <v>702</v>
      </c>
      <c r="E16" s="211">
        <f>D16/'A.13.5'!C16*100</f>
        <v>42.391304347826086</v>
      </c>
      <c r="F16" s="244">
        <v>205</v>
      </c>
      <c r="G16" s="321">
        <v>138</v>
      </c>
      <c r="H16" s="244">
        <v>234</v>
      </c>
      <c r="I16" s="321">
        <v>147</v>
      </c>
      <c r="J16" s="244">
        <v>576</v>
      </c>
      <c r="K16" s="321">
        <v>417</v>
      </c>
      <c r="L16" s="185">
        <v>205</v>
      </c>
    </row>
    <row r="17" spans="1:12" x14ac:dyDescent="0.25">
      <c r="A17" s="48" t="s">
        <v>140</v>
      </c>
      <c r="B17" s="211">
        <f t="shared" si="1"/>
        <v>2576</v>
      </c>
      <c r="C17" s="211">
        <f>B17/'A.13.5'!B17*100</f>
        <v>52.240924761711618</v>
      </c>
      <c r="D17" s="211">
        <f t="shared" si="0"/>
        <v>1736</v>
      </c>
      <c r="E17" s="211">
        <f>D17/'A.13.5'!C17*100</f>
        <v>50.582750582750577</v>
      </c>
      <c r="F17" s="244">
        <v>237</v>
      </c>
      <c r="G17" s="321">
        <v>162</v>
      </c>
      <c r="H17" s="244">
        <v>376</v>
      </c>
      <c r="I17" s="321">
        <v>224</v>
      </c>
      <c r="J17" s="244">
        <v>1963</v>
      </c>
      <c r="K17" s="321">
        <v>1350</v>
      </c>
      <c r="L17" s="185">
        <v>774</v>
      </c>
    </row>
    <row r="18" spans="1:12" x14ac:dyDescent="0.25">
      <c r="A18" s="48" t="s">
        <v>23</v>
      </c>
      <c r="B18" s="324" t="s">
        <v>15</v>
      </c>
      <c r="C18" s="324" t="s">
        <v>15</v>
      </c>
      <c r="D18" s="324" t="s">
        <v>15</v>
      </c>
      <c r="E18" s="324" t="s">
        <v>15</v>
      </c>
      <c r="F18" s="324" t="s">
        <v>15</v>
      </c>
      <c r="G18" s="324" t="s">
        <v>15</v>
      </c>
      <c r="H18" s="244">
        <v>12</v>
      </c>
      <c r="I18" s="323" t="s">
        <v>15</v>
      </c>
      <c r="J18" s="244">
        <v>29</v>
      </c>
      <c r="K18" s="321">
        <v>24</v>
      </c>
      <c r="L18" s="185">
        <v>17</v>
      </c>
    </row>
    <row r="19" spans="1:12" x14ac:dyDescent="0.25">
      <c r="A19" s="86" t="s">
        <v>16</v>
      </c>
      <c r="B19" s="235">
        <f t="shared" ref="B19:I19" si="2">SUM(B7:B18)</f>
        <v>40025</v>
      </c>
      <c r="C19" s="236">
        <f>B19/'A.13.5'!B19*100</f>
        <v>40.837669625548415</v>
      </c>
      <c r="D19" s="235">
        <f t="shared" si="2"/>
        <v>27345</v>
      </c>
      <c r="E19" s="344">
        <f>D19/'A.13.5'!C19*100</f>
        <v>39.139209343600605</v>
      </c>
      <c r="F19" s="210">
        <v>9389</v>
      </c>
      <c r="G19" s="210">
        <v>6580</v>
      </c>
      <c r="H19" s="210">
        <f>SUM(H7:H18)</f>
        <v>7180</v>
      </c>
      <c r="I19" s="210">
        <f t="shared" si="2"/>
        <v>4311</v>
      </c>
      <c r="J19" s="210">
        <f>SUM(J7:J18)</f>
        <v>23403</v>
      </c>
      <c r="K19" s="228">
        <f>SUM(K7:K18)</f>
        <v>16393</v>
      </c>
    </row>
    <row r="20" spans="1:12" x14ac:dyDescent="0.25">
      <c r="A20" s="86"/>
      <c r="B20" s="63"/>
      <c r="C20" s="157"/>
      <c r="D20" s="63"/>
      <c r="E20" s="157"/>
      <c r="F20" s="63"/>
      <c r="G20" s="63"/>
      <c r="H20" s="63"/>
      <c r="I20" s="63"/>
      <c r="J20" s="63"/>
      <c r="K20" s="63"/>
    </row>
    <row r="21" spans="1:12" x14ac:dyDescent="0.25">
      <c r="A21" s="155" t="s">
        <v>179</v>
      </c>
      <c r="B21" s="63"/>
      <c r="C21" s="157"/>
      <c r="D21" s="63"/>
      <c r="E21" s="157"/>
      <c r="F21" s="63"/>
      <c r="G21" s="63"/>
      <c r="H21" s="63"/>
      <c r="I21" s="63"/>
      <c r="J21" s="63"/>
      <c r="K21" s="63"/>
    </row>
    <row r="22" spans="1:12" x14ac:dyDescent="0.25">
      <c r="A22" s="57" t="s">
        <v>161</v>
      </c>
      <c r="B22" s="62"/>
      <c r="C22" s="62"/>
      <c r="D22" s="62"/>
      <c r="E22" s="62"/>
      <c r="F22" s="62"/>
      <c r="G22" s="62"/>
      <c r="H22" s="62"/>
      <c r="I22" s="290"/>
      <c r="J22" s="62"/>
      <c r="K22" s="62"/>
    </row>
  </sheetData>
  <mergeCells count="4">
    <mergeCell ref="F5:G5"/>
    <mergeCell ref="H5:I5"/>
    <mergeCell ref="J5:K5"/>
    <mergeCell ref="B5:E5"/>
  </mergeCells>
  <pageMargins left="0.7" right="0.7" top="0.75" bottom="0.75" header="0.3" footer="0.3"/>
  <pageSetup paperSize="9" orientation="landscape" verticalDpi="1200" r:id="rId1"/>
  <ignoredErrors>
    <ignoredError sqref="C19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9"/>
    <pageSetUpPr fitToPage="1"/>
  </sheetPr>
  <dimension ref="A1:L22"/>
  <sheetViews>
    <sheetView showGridLines="0" workbookViewId="0">
      <selection activeCell="A2" sqref="A2"/>
    </sheetView>
  </sheetViews>
  <sheetFormatPr defaultColWidth="11.44140625" defaultRowHeight="13.2" x14ac:dyDescent="0.25"/>
  <cols>
    <col min="1" max="1" width="16.5546875" customWidth="1"/>
    <col min="2" max="11" width="11.6640625" customWidth="1"/>
  </cols>
  <sheetData>
    <row r="1" spans="1:12" x14ac:dyDescent="0.25">
      <c r="A1" s="39" t="s">
        <v>194</v>
      </c>
      <c r="C1" t="s">
        <v>189</v>
      </c>
    </row>
    <row r="2" spans="1:12" ht="17.399999999999999" x14ac:dyDescent="0.3">
      <c r="A2" s="41" t="s">
        <v>123</v>
      </c>
    </row>
    <row r="3" spans="1:12" ht="15.6" x14ac:dyDescent="0.3">
      <c r="A3" s="43" t="s">
        <v>182</v>
      </c>
    </row>
    <row r="5" spans="1:12" ht="32.25" customHeight="1" x14ac:dyDescent="0.25">
      <c r="A5" s="89"/>
      <c r="B5" s="28" t="s">
        <v>16</v>
      </c>
      <c r="C5" s="25"/>
      <c r="D5" s="25"/>
      <c r="E5" s="22"/>
      <c r="F5" s="28" t="s">
        <v>94</v>
      </c>
      <c r="G5" s="22"/>
      <c r="H5" s="28" t="s">
        <v>29</v>
      </c>
      <c r="I5" s="22"/>
      <c r="J5" s="34" t="s">
        <v>30</v>
      </c>
      <c r="K5" s="31"/>
    </row>
    <row r="6" spans="1:12" ht="64.5" customHeight="1" x14ac:dyDescent="0.25">
      <c r="A6" s="90" t="s">
        <v>28</v>
      </c>
      <c r="B6" s="91" t="s">
        <v>174</v>
      </c>
      <c r="C6" s="91" t="s">
        <v>129</v>
      </c>
      <c r="D6" s="92" t="s">
        <v>175</v>
      </c>
      <c r="E6" s="91" t="s">
        <v>130</v>
      </c>
      <c r="F6" s="91" t="s">
        <v>174</v>
      </c>
      <c r="G6" s="92" t="s">
        <v>175</v>
      </c>
      <c r="H6" s="91" t="s">
        <v>174</v>
      </c>
      <c r="I6" s="92" t="s">
        <v>175</v>
      </c>
      <c r="J6" s="91" t="s">
        <v>174</v>
      </c>
      <c r="K6" s="92" t="s">
        <v>175</v>
      </c>
    </row>
    <row r="7" spans="1:12" x14ac:dyDescent="0.25">
      <c r="A7" s="48" t="s">
        <v>136</v>
      </c>
      <c r="B7" s="211">
        <f>F7+H7+J7</f>
        <v>9396</v>
      </c>
      <c r="C7" s="211">
        <f>B7/'A.13.5'!B7*100</f>
        <v>65.390771800403641</v>
      </c>
      <c r="D7" s="211">
        <f>G7+I7+K7</f>
        <v>6774</v>
      </c>
      <c r="E7" s="211">
        <f>D7/'A.13.5'!C7*100</f>
        <v>67.249081703563988</v>
      </c>
      <c r="F7" s="244">
        <v>6521</v>
      </c>
      <c r="G7" s="321">
        <v>4770</v>
      </c>
      <c r="H7" s="244">
        <v>1641</v>
      </c>
      <c r="I7">
        <v>959</v>
      </c>
      <c r="J7" s="244">
        <v>1234</v>
      </c>
      <c r="K7" s="321">
        <v>1045</v>
      </c>
      <c r="L7" s="185">
        <v>7</v>
      </c>
    </row>
    <row r="8" spans="1:12" x14ac:dyDescent="0.25">
      <c r="A8" s="48" t="s">
        <v>9</v>
      </c>
      <c r="B8" s="211">
        <f t="shared" ref="B8:B17" si="0">F8+H8+J8</f>
        <v>16976</v>
      </c>
      <c r="C8" s="211">
        <f>B8/'A.13.5'!B8*100</f>
        <v>56.019007391763466</v>
      </c>
      <c r="D8" s="211">
        <f t="shared" ref="D8:D17" si="1">G8+I8+K8</f>
        <v>12988</v>
      </c>
      <c r="E8" s="211">
        <f>D8/'A.13.5'!C8*100</f>
        <v>58.462369463449768</v>
      </c>
      <c r="F8" s="244">
        <v>9489</v>
      </c>
      <c r="G8" s="321">
        <v>7093</v>
      </c>
      <c r="H8" s="244">
        <v>1951</v>
      </c>
      <c r="I8" s="147">
        <v>1458</v>
      </c>
      <c r="J8" s="244">
        <v>5536</v>
      </c>
      <c r="K8" s="321">
        <v>4437</v>
      </c>
      <c r="L8" s="185">
        <v>204</v>
      </c>
    </row>
    <row r="9" spans="1:12" x14ac:dyDescent="0.25">
      <c r="A9" s="48" t="s">
        <v>98</v>
      </c>
      <c r="B9" s="211">
        <f t="shared" si="0"/>
        <v>1748</v>
      </c>
      <c r="C9" s="211">
        <f>B9/'A.13.5'!B9*100</f>
        <v>58.422459893048128</v>
      </c>
      <c r="D9" s="211">
        <f t="shared" si="1"/>
        <v>1230</v>
      </c>
      <c r="E9" s="211">
        <f>D9/'A.13.5'!C9*100</f>
        <v>57.800751879699256</v>
      </c>
      <c r="F9" s="244">
        <v>1047</v>
      </c>
      <c r="G9" s="321">
        <v>670</v>
      </c>
      <c r="H9" s="244">
        <v>166</v>
      </c>
      <c r="I9">
        <v>103</v>
      </c>
      <c r="J9" s="244">
        <v>535</v>
      </c>
      <c r="K9" s="321">
        <v>457</v>
      </c>
      <c r="L9" s="185">
        <v>1918</v>
      </c>
    </row>
    <row r="10" spans="1:12" x14ac:dyDescent="0.25">
      <c r="A10" s="48" t="s">
        <v>137</v>
      </c>
      <c r="B10" s="211">
        <f t="shared" si="0"/>
        <v>2814</v>
      </c>
      <c r="C10" s="211">
        <f>B10/'A.13.5'!B10*100</f>
        <v>66.92033293697979</v>
      </c>
      <c r="D10" s="211">
        <f t="shared" si="1"/>
        <v>1966</v>
      </c>
      <c r="E10" s="211">
        <f>D10/'A.13.5'!C10*100</f>
        <v>65.951023146595105</v>
      </c>
      <c r="F10" s="244">
        <v>2235</v>
      </c>
      <c r="G10" s="321">
        <v>1457</v>
      </c>
      <c r="H10" s="244">
        <v>174</v>
      </c>
      <c r="I10">
        <v>135</v>
      </c>
      <c r="J10" s="244">
        <v>405</v>
      </c>
      <c r="K10" s="321">
        <v>374</v>
      </c>
      <c r="L10" s="185">
        <v>17</v>
      </c>
    </row>
    <row r="11" spans="1:12" x14ac:dyDescent="0.25">
      <c r="A11" s="48" t="s">
        <v>138</v>
      </c>
      <c r="B11" s="211">
        <f t="shared" si="0"/>
        <v>2183</v>
      </c>
      <c r="C11" s="211">
        <f>B11/'A.13.5'!B11*100</f>
        <v>64.624037892243933</v>
      </c>
      <c r="D11" s="211">
        <f t="shared" si="1"/>
        <v>1601</v>
      </c>
      <c r="E11" s="211">
        <f>D11/'A.13.5'!C11*100</f>
        <v>65.507364975450074</v>
      </c>
      <c r="F11" s="244">
        <v>1437</v>
      </c>
      <c r="G11" s="321">
        <v>972</v>
      </c>
      <c r="H11" s="244">
        <v>164</v>
      </c>
      <c r="I11">
        <v>125</v>
      </c>
      <c r="J11" s="244">
        <v>582</v>
      </c>
      <c r="K11" s="321">
        <v>504</v>
      </c>
      <c r="L11" s="185">
        <v>38</v>
      </c>
    </row>
    <row r="12" spans="1:12" x14ac:dyDescent="0.25">
      <c r="A12" s="48" t="s">
        <v>11</v>
      </c>
      <c r="B12" s="211">
        <f t="shared" si="0"/>
        <v>4006</v>
      </c>
      <c r="C12" s="211">
        <f>B12/'A.13.5'!B12*100</f>
        <v>66.182058483396673</v>
      </c>
      <c r="D12" s="211">
        <f t="shared" si="1"/>
        <v>2646</v>
      </c>
      <c r="E12" s="211">
        <f>D12/'A.13.5'!C12*100</f>
        <v>66.183091545772882</v>
      </c>
      <c r="F12" s="244">
        <v>2959</v>
      </c>
      <c r="G12" s="321">
        <v>1820</v>
      </c>
      <c r="H12" s="244">
        <v>165</v>
      </c>
      <c r="I12">
        <v>113</v>
      </c>
      <c r="J12" s="244">
        <v>882</v>
      </c>
      <c r="K12" s="321">
        <v>713</v>
      </c>
      <c r="L12" s="185">
        <v>17</v>
      </c>
    </row>
    <row r="13" spans="1:12" x14ac:dyDescent="0.25">
      <c r="A13" s="48" t="s">
        <v>139</v>
      </c>
      <c r="B13" s="211">
        <f t="shared" si="0"/>
        <v>7167</v>
      </c>
      <c r="C13" s="211">
        <f>B13/'A.13.5'!B13*100</f>
        <v>55.618500698432406</v>
      </c>
      <c r="D13" s="211">
        <f t="shared" si="1"/>
        <v>5075</v>
      </c>
      <c r="E13" s="211">
        <f>D13/'A.13.5'!C13*100</f>
        <v>58.092948717948723</v>
      </c>
      <c r="F13" s="244">
        <v>3172</v>
      </c>
      <c r="G13" s="321">
        <v>2069</v>
      </c>
      <c r="H13" s="244">
        <v>1041</v>
      </c>
      <c r="I13">
        <v>588</v>
      </c>
      <c r="J13" s="244">
        <v>2954</v>
      </c>
      <c r="K13" s="321">
        <v>2418</v>
      </c>
      <c r="L13" s="185">
        <v>22</v>
      </c>
    </row>
    <row r="14" spans="1:12" x14ac:dyDescent="0.25">
      <c r="A14" s="48" t="s">
        <v>12</v>
      </c>
      <c r="B14" s="211">
        <f t="shared" si="0"/>
        <v>1924</v>
      </c>
      <c r="C14" s="211">
        <f>B14/'A.13.5'!B14*100</f>
        <v>68.812589413447782</v>
      </c>
      <c r="D14" s="211">
        <f t="shared" si="1"/>
        <v>1270</v>
      </c>
      <c r="E14" s="211">
        <f>D14/'A.13.5'!C14*100</f>
        <v>66.077003121748177</v>
      </c>
      <c r="F14" s="244">
        <v>1484</v>
      </c>
      <c r="G14" s="321">
        <v>893</v>
      </c>
      <c r="H14" s="244">
        <v>98</v>
      </c>
      <c r="I14">
        <v>83</v>
      </c>
      <c r="J14" s="244">
        <v>342</v>
      </c>
      <c r="K14" s="321">
        <v>294</v>
      </c>
      <c r="L14" s="185">
        <v>61</v>
      </c>
    </row>
    <row r="15" spans="1:12" x14ac:dyDescent="0.25">
      <c r="A15" s="48" t="s">
        <v>124</v>
      </c>
      <c r="B15" s="211">
        <f t="shared" si="0"/>
        <v>8463</v>
      </c>
      <c r="C15" s="211">
        <f>B15/'A.13.5'!B15*100</f>
        <v>59.902321630804082</v>
      </c>
      <c r="D15" s="211">
        <f t="shared" si="1"/>
        <v>6658</v>
      </c>
      <c r="E15" s="211">
        <f>D15/'A.13.5'!C15*100</f>
        <v>62.710746915324478</v>
      </c>
      <c r="F15" s="244">
        <v>3606</v>
      </c>
      <c r="G15" s="321">
        <v>2705</v>
      </c>
      <c r="H15" s="244">
        <v>1355</v>
      </c>
      <c r="I15" s="147">
        <v>1023</v>
      </c>
      <c r="J15" s="244">
        <v>3502</v>
      </c>
      <c r="K15" s="321">
        <v>2930</v>
      </c>
      <c r="L15" s="185">
        <v>7</v>
      </c>
    </row>
    <row r="16" spans="1:12" x14ac:dyDescent="0.25">
      <c r="A16" s="48" t="s">
        <v>13</v>
      </c>
      <c r="B16" s="211">
        <f t="shared" si="0"/>
        <v>1367</v>
      </c>
      <c r="C16" s="211">
        <f>B16/'A.13.5'!B16*100</f>
        <v>57.388748950461796</v>
      </c>
      <c r="D16" s="211">
        <f t="shared" si="1"/>
        <v>954</v>
      </c>
      <c r="E16" s="211">
        <f>D16/'A.13.5'!C16*100</f>
        <v>57.608695652173914</v>
      </c>
      <c r="F16" s="244">
        <v>668</v>
      </c>
      <c r="G16" s="321">
        <v>379</v>
      </c>
      <c r="H16" s="244">
        <v>161</v>
      </c>
      <c r="I16">
        <v>121</v>
      </c>
      <c r="J16" s="244">
        <v>538</v>
      </c>
      <c r="K16" s="321">
        <v>454</v>
      </c>
      <c r="L16" s="185">
        <v>205</v>
      </c>
    </row>
    <row r="17" spans="1:12" x14ac:dyDescent="0.25">
      <c r="A17" s="48" t="s">
        <v>140</v>
      </c>
      <c r="B17" s="211">
        <f t="shared" si="0"/>
        <v>2355</v>
      </c>
      <c r="C17" s="211">
        <f>B17/'A.13.5'!B17*100</f>
        <v>47.759075238288382</v>
      </c>
      <c r="D17" s="211">
        <f t="shared" si="1"/>
        <v>1696</v>
      </c>
      <c r="E17" s="211">
        <f>D17/'A.13.5'!C17*100</f>
        <v>49.417249417249415</v>
      </c>
      <c r="F17" s="244">
        <v>576</v>
      </c>
      <c r="G17" s="321">
        <v>366</v>
      </c>
      <c r="H17" s="244">
        <v>377</v>
      </c>
      <c r="I17">
        <v>241</v>
      </c>
      <c r="J17" s="244">
        <v>1402</v>
      </c>
      <c r="K17" s="321">
        <v>1089</v>
      </c>
      <c r="L17" s="185">
        <v>774</v>
      </c>
    </row>
    <row r="18" spans="1:12" x14ac:dyDescent="0.25">
      <c r="A18" s="48" t="s">
        <v>23</v>
      </c>
      <c r="B18" s="324" t="s">
        <v>15</v>
      </c>
      <c r="C18" s="324" t="s">
        <v>15</v>
      </c>
      <c r="D18" s="324" t="s">
        <v>15</v>
      </c>
      <c r="E18" s="324" t="s">
        <v>15</v>
      </c>
      <c r="F18" s="316" t="s">
        <v>15</v>
      </c>
      <c r="G18" s="323" t="s">
        <v>15</v>
      </c>
      <c r="H18" s="316">
        <v>15</v>
      </c>
      <c r="I18" s="316" t="s">
        <v>15</v>
      </c>
      <c r="J18" s="316">
        <v>30</v>
      </c>
      <c r="K18" s="323">
        <v>26</v>
      </c>
      <c r="L18" s="185">
        <v>17</v>
      </c>
    </row>
    <row r="19" spans="1:12" x14ac:dyDescent="0.25">
      <c r="A19" s="86" t="s">
        <v>16</v>
      </c>
      <c r="B19" s="235">
        <f>SUM(B7:B18)</f>
        <v>58399</v>
      </c>
      <c r="C19" s="236">
        <f>B19/'A.13.5'!B19*100</f>
        <v>59.584736251402916</v>
      </c>
      <c r="D19" s="210">
        <f t="shared" ref="D19:H19" si="2">SUM(D7:D18)</f>
        <v>42858</v>
      </c>
      <c r="E19" s="236">
        <f>D19/'A.13.5'!C19*100</f>
        <v>61.343142587238432</v>
      </c>
      <c r="F19" s="210">
        <v>32788</v>
      </c>
      <c r="G19" s="210">
        <v>22892</v>
      </c>
      <c r="H19" s="210">
        <f t="shared" si="2"/>
        <v>7308</v>
      </c>
      <c r="I19" s="210">
        <f>SUM(I7:I18)</f>
        <v>4949</v>
      </c>
      <c r="J19" s="210">
        <f>SUM(J7:J18)</f>
        <v>17942</v>
      </c>
      <c r="K19" s="228">
        <f>SUM(K7:K18)</f>
        <v>14741</v>
      </c>
    </row>
    <row r="20" spans="1:12" x14ac:dyDescent="0.25">
      <c r="A20" s="86"/>
      <c r="B20" s="63"/>
      <c r="C20" s="157"/>
      <c r="D20" s="63"/>
      <c r="E20" s="157"/>
      <c r="F20" s="63"/>
      <c r="G20" s="63"/>
      <c r="H20" s="63"/>
      <c r="I20" s="63"/>
      <c r="J20" s="63"/>
      <c r="K20" s="63"/>
    </row>
    <row r="21" spans="1:12" x14ac:dyDescent="0.25">
      <c r="A21" s="155" t="s">
        <v>179</v>
      </c>
      <c r="B21" s="63"/>
      <c r="C21" s="157"/>
      <c r="D21" s="63"/>
      <c r="E21" s="157"/>
      <c r="F21" s="63"/>
      <c r="G21" s="63"/>
      <c r="H21" s="63"/>
      <c r="I21" s="63"/>
      <c r="J21" s="63"/>
      <c r="K21" s="63"/>
    </row>
    <row r="22" spans="1:12" x14ac:dyDescent="0.25">
      <c r="A22" s="57" t="s">
        <v>161</v>
      </c>
      <c r="B22" s="62"/>
      <c r="C22" s="62"/>
      <c r="D22" s="62"/>
      <c r="E22" s="62"/>
      <c r="F22" s="62"/>
      <c r="G22" s="62"/>
      <c r="H22" s="62"/>
      <c r="I22" s="62"/>
      <c r="J22" s="62"/>
      <c r="K22" s="62"/>
    </row>
  </sheetData>
  <mergeCells count="4">
    <mergeCell ref="B5:E5"/>
    <mergeCell ref="F5:G5"/>
    <mergeCell ref="H5:I5"/>
    <mergeCell ref="J5:K5"/>
  </mergeCells>
  <pageMargins left="0.7" right="0.7" top="0.75" bottom="0.75" header="0.3" footer="0.3"/>
  <pageSetup paperSize="9" orientation="landscape" verticalDpi="1200" r:id="rId1"/>
  <ignoredErrors>
    <ignoredError sqref="C19" 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9"/>
    <pageSetUpPr fitToPage="1"/>
  </sheetPr>
  <dimension ref="A1:P110"/>
  <sheetViews>
    <sheetView showGridLines="0" zoomScaleNormal="100" workbookViewId="0">
      <selection activeCell="A2" sqref="A2"/>
    </sheetView>
  </sheetViews>
  <sheetFormatPr defaultColWidth="11.44140625" defaultRowHeight="13.2" x14ac:dyDescent="0.25"/>
  <cols>
    <col min="1" max="1" width="21.109375" style="72" customWidth="1"/>
    <col min="2" max="7" width="12.88671875" style="73" customWidth="1"/>
    <col min="8" max="8" width="12.88671875" style="72" customWidth="1"/>
    <col min="9" max="9" width="13" style="72" customWidth="1"/>
    <col min="11" max="16384" width="11.44140625" style="72"/>
  </cols>
  <sheetData>
    <row r="1" spans="1:16" x14ac:dyDescent="0.25">
      <c r="A1" s="39" t="s">
        <v>191</v>
      </c>
      <c r="C1" s="73" t="s">
        <v>189</v>
      </c>
    </row>
    <row r="2" spans="1:16" s="75" customFormat="1" ht="17.399999999999999" x14ac:dyDescent="0.3">
      <c r="A2" s="74" t="s">
        <v>89</v>
      </c>
      <c r="B2" s="76"/>
      <c r="C2" s="76"/>
      <c r="D2" s="76"/>
      <c r="E2" s="76"/>
      <c r="F2" s="76"/>
      <c r="G2" s="76"/>
      <c r="J2"/>
    </row>
    <row r="3" spans="1:16" s="78" customFormat="1" ht="15.6" x14ac:dyDescent="0.3">
      <c r="A3" s="77" t="s">
        <v>190</v>
      </c>
      <c r="B3" s="79"/>
      <c r="C3" s="79"/>
      <c r="D3" s="79"/>
      <c r="E3" s="79"/>
      <c r="F3" s="79"/>
      <c r="G3" s="79"/>
      <c r="J3"/>
    </row>
    <row r="4" spans="1:16" s="78" customFormat="1" ht="15.6" x14ac:dyDescent="0.3">
      <c r="A4" s="77"/>
      <c r="B4" s="79"/>
      <c r="C4" s="79"/>
      <c r="D4" s="79"/>
      <c r="E4" s="79"/>
      <c r="F4" s="79"/>
      <c r="G4" s="79"/>
      <c r="J4"/>
    </row>
    <row r="5" spans="1:16" ht="81.599999999999994" x14ac:dyDescent="0.25">
      <c r="A5" s="112" t="s">
        <v>8</v>
      </c>
      <c r="B5" s="113" t="s">
        <v>103</v>
      </c>
      <c r="C5" s="113" t="s">
        <v>104</v>
      </c>
      <c r="D5" s="113" t="s">
        <v>114</v>
      </c>
      <c r="E5" s="113" t="s">
        <v>115</v>
      </c>
      <c r="F5" s="113" t="s">
        <v>176</v>
      </c>
      <c r="G5" s="114" t="s">
        <v>105</v>
      </c>
      <c r="H5" s="115" t="s">
        <v>177</v>
      </c>
      <c r="I5" s="115" t="s">
        <v>162</v>
      </c>
      <c r="K5" s="58"/>
      <c r="L5" s="58"/>
      <c r="M5" s="58"/>
      <c r="N5" s="58"/>
      <c r="O5" s="58"/>
      <c r="P5" s="58"/>
    </row>
    <row r="6" spans="1:16" s="80" customFormat="1" ht="15.6" x14ac:dyDescent="0.25">
      <c r="A6" s="116" t="s">
        <v>76</v>
      </c>
      <c r="B6" s="117">
        <v>47044.4</v>
      </c>
      <c r="C6" s="117">
        <v>9678.2000000000007</v>
      </c>
      <c r="D6" s="117">
        <v>42177</v>
      </c>
      <c r="E6" s="117">
        <v>26668.3</v>
      </c>
      <c r="F6" s="117">
        <v>19715.900000000001</v>
      </c>
      <c r="G6" s="118"/>
      <c r="H6" s="318">
        <v>54</v>
      </c>
      <c r="I6" s="318">
        <v>34</v>
      </c>
      <c r="J6"/>
      <c r="K6" s="58"/>
      <c r="L6" s="58"/>
      <c r="M6" s="58"/>
      <c r="N6" s="58"/>
      <c r="O6" s="58"/>
      <c r="P6" s="58"/>
    </row>
    <row r="7" spans="1:16" s="80" customFormat="1" x14ac:dyDescent="0.25">
      <c r="A7" s="119"/>
      <c r="B7" s="120"/>
      <c r="C7" s="120"/>
      <c r="D7" s="120"/>
      <c r="E7" s="120"/>
      <c r="F7" s="120"/>
      <c r="G7" s="120"/>
      <c r="H7" s="224"/>
      <c r="I7" s="224"/>
      <c r="J7"/>
      <c r="K7" s="58"/>
      <c r="L7" s="58"/>
      <c r="M7" s="58"/>
      <c r="N7" s="58"/>
      <c r="O7" s="58"/>
      <c r="P7" s="58"/>
    </row>
    <row r="8" spans="1:16" s="81" customFormat="1" x14ac:dyDescent="0.25">
      <c r="A8" s="48" t="s">
        <v>136</v>
      </c>
      <c r="B8" s="207">
        <v>10595.9</v>
      </c>
      <c r="C8" s="122">
        <v>1297.3</v>
      </c>
      <c r="D8" s="122">
        <v>8252</v>
      </c>
      <c r="E8" s="122">
        <v>5363.5</v>
      </c>
      <c r="F8" s="122">
        <v>3993.2</v>
      </c>
      <c r="G8" s="122">
        <v>14.5</v>
      </c>
      <c r="H8" s="303">
        <v>63</v>
      </c>
      <c r="I8" s="303">
        <v>36</v>
      </c>
      <c r="J8"/>
      <c r="K8" s="58"/>
      <c r="L8" s="58"/>
      <c r="M8" s="58"/>
      <c r="N8" s="58"/>
      <c r="O8" s="58"/>
      <c r="P8" s="58"/>
    </row>
    <row r="9" spans="1:16" s="81" customFormat="1" x14ac:dyDescent="0.25">
      <c r="A9" s="48" t="s">
        <v>9</v>
      </c>
      <c r="B9" s="207">
        <v>13688</v>
      </c>
      <c r="C9" s="122">
        <v>3244.1</v>
      </c>
      <c r="D9" s="122">
        <v>12729</v>
      </c>
      <c r="E9" s="122">
        <v>8252.2000000000007</v>
      </c>
      <c r="F9" s="122">
        <v>6458.1</v>
      </c>
      <c r="G9" s="122">
        <v>25.7</v>
      </c>
      <c r="H9" s="303">
        <v>73</v>
      </c>
      <c r="I9" s="303">
        <v>51</v>
      </c>
      <c r="J9"/>
      <c r="K9" s="58"/>
      <c r="L9" s="58"/>
      <c r="M9" s="58"/>
      <c r="N9" s="58"/>
      <c r="O9" s="58"/>
      <c r="P9" s="58"/>
    </row>
    <row r="10" spans="1:16" s="81" customFormat="1" x14ac:dyDescent="0.25">
      <c r="A10" s="48" t="s">
        <v>98</v>
      </c>
      <c r="B10" s="207">
        <v>1065.4000000000001</v>
      </c>
      <c r="C10" s="122">
        <v>174.3</v>
      </c>
      <c r="D10" s="122">
        <v>1304</v>
      </c>
      <c r="E10" s="122">
        <v>721.4</v>
      </c>
      <c r="F10" s="122">
        <v>480.8</v>
      </c>
      <c r="G10" s="122">
        <v>17</v>
      </c>
      <c r="H10" s="303">
        <v>28</v>
      </c>
      <c r="I10" s="303">
        <v>22</v>
      </c>
      <c r="J10"/>
      <c r="K10" s="58"/>
      <c r="L10" s="58"/>
      <c r="M10" s="58"/>
      <c r="N10" s="58"/>
      <c r="O10" s="58"/>
      <c r="P10" s="58"/>
    </row>
    <row r="11" spans="1:16" s="81" customFormat="1" x14ac:dyDescent="0.25">
      <c r="A11" s="48" t="s">
        <v>137</v>
      </c>
      <c r="B11" s="207">
        <v>3881.8</v>
      </c>
      <c r="C11" s="122">
        <v>1210.3</v>
      </c>
      <c r="D11" s="122">
        <v>2877</v>
      </c>
      <c r="E11" s="122">
        <v>2066.9</v>
      </c>
      <c r="F11" s="122">
        <v>1438.1</v>
      </c>
      <c r="G11" s="122">
        <v>17.5</v>
      </c>
      <c r="H11" s="303">
        <v>78</v>
      </c>
      <c r="I11" s="303">
        <v>37</v>
      </c>
      <c r="J11"/>
      <c r="K11" s="65"/>
      <c r="L11" s="65"/>
      <c r="M11" s="65"/>
      <c r="N11" s="65"/>
      <c r="O11" s="65"/>
      <c r="P11" s="65"/>
    </row>
    <row r="12" spans="1:16" s="81" customFormat="1" x14ac:dyDescent="0.25">
      <c r="A12" s="48" t="s">
        <v>138</v>
      </c>
      <c r="B12" s="207">
        <v>1440.3</v>
      </c>
      <c r="C12" s="122">
        <v>227.8</v>
      </c>
      <c r="D12" s="122">
        <v>1749</v>
      </c>
      <c r="E12" s="122">
        <v>928.2</v>
      </c>
      <c r="F12" s="122">
        <v>677.2</v>
      </c>
      <c r="G12" s="122">
        <v>17</v>
      </c>
      <c r="H12" s="303">
        <v>37</v>
      </c>
      <c r="I12" s="303">
        <v>30</v>
      </c>
      <c r="J12"/>
      <c r="K12" s="65"/>
      <c r="L12" s="65"/>
      <c r="M12" s="65"/>
      <c r="N12" s="65"/>
      <c r="O12" s="65"/>
      <c r="P12" s="65"/>
    </row>
    <row r="13" spans="1:16" s="81" customFormat="1" x14ac:dyDescent="0.25">
      <c r="A13" s="48" t="s">
        <v>11</v>
      </c>
      <c r="B13" s="207">
        <v>4052.5</v>
      </c>
      <c r="C13" s="122">
        <v>1048</v>
      </c>
      <c r="D13" s="122">
        <v>3714</v>
      </c>
      <c r="E13" s="122">
        <v>2195</v>
      </c>
      <c r="F13" s="122">
        <v>1407</v>
      </c>
      <c r="G13" s="122">
        <v>17.3</v>
      </c>
      <c r="H13" s="303">
        <v>37</v>
      </c>
      <c r="I13" s="303">
        <v>21</v>
      </c>
      <c r="J13"/>
      <c r="K13" s="65"/>
      <c r="L13" s="65"/>
      <c r="M13" s="65"/>
      <c r="N13" s="65"/>
      <c r="O13" s="65"/>
      <c r="P13" s="65"/>
    </row>
    <row r="14" spans="1:16" s="81" customFormat="1" x14ac:dyDescent="0.25">
      <c r="A14" s="48" t="s">
        <v>139</v>
      </c>
      <c r="B14" s="207">
        <v>4402.3999999999996</v>
      </c>
      <c r="C14" s="122">
        <v>630.20000000000005</v>
      </c>
      <c r="D14" s="122">
        <v>4098</v>
      </c>
      <c r="E14" s="122">
        <v>2496.5</v>
      </c>
      <c r="F14" s="122">
        <v>1752</v>
      </c>
      <c r="G14" s="122">
        <v>19.399999999999999</v>
      </c>
      <c r="H14" s="303">
        <v>41</v>
      </c>
      <c r="I14" s="303">
        <v>25</v>
      </c>
      <c r="J14"/>
      <c r="K14" s="58"/>
      <c r="L14" s="58"/>
      <c r="M14" s="58"/>
      <c r="N14" s="58"/>
      <c r="O14" s="58"/>
      <c r="P14" s="58"/>
    </row>
    <row r="15" spans="1:16" s="81" customFormat="1" x14ac:dyDescent="0.25">
      <c r="A15" s="48" t="s">
        <v>12</v>
      </c>
      <c r="B15" s="207">
        <v>1498</v>
      </c>
      <c r="C15" s="122">
        <v>172</v>
      </c>
      <c r="D15" s="122">
        <v>1803</v>
      </c>
      <c r="E15" s="122">
        <v>969.1</v>
      </c>
      <c r="F15" s="122">
        <v>656.7</v>
      </c>
      <c r="G15" s="122">
        <v>22.6</v>
      </c>
      <c r="H15" s="303">
        <v>34</v>
      </c>
      <c r="I15" s="303">
        <v>25</v>
      </c>
      <c r="J15"/>
      <c r="K15" s="58"/>
      <c r="L15" s="58"/>
      <c r="M15" s="58"/>
      <c r="N15" s="58"/>
      <c r="O15" s="58"/>
      <c r="P15" s="58"/>
    </row>
    <row r="16" spans="1:16" s="81" customFormat="1" x14ac:dyDescent="0.25">
      <c r="A16" s="48" t="s">
        <v>124</v>
      </c>
      <c r="B16" s="207">
        <v>5271.2</v>
      </c>
      <c r="C16" s="122">
        <v>1514.5</v>
      </c>
      <c r="D16" s="122">
        <v>4465</v>
      </c>
      <c r="E16" s="122">
        <v>3084.7</v>
      </c>
      <c r="F16" s="122">
        <v>2500</v>
      </c>
      <c r="G16" s="122">
        <v>19.600000000000001</v>
      </c>
      <c r="H16" s="303">
        <v>78</v>
      </c>
      <c r="I16" s="303">
        <v>49</v>
      </c>
      <c r="J16"/>
      <c r="K16" s="58"/>
      <c r="L16" s="58"/>
      <c r="M16" s="58"/>
      <c r="N16" s="58"/>
      <c r="O16" s="58"/>
      <c r="P16" s="58"/>
    </row>
    <row r="17" spans="1:16" s="81" customFormat="1" x14ac:dyDescent="0.25">
      <c r="A17" s="48" t="s">
        <v>13</v>
      </c>
      <c r="B17" s="207">
        <v>1086.9000000000001</v>
      </c>
      <c r="C17" s="122">
        <v>109</v>
      </c>
      <c r="D17" s="122">
        <v>873</v>
      </c>
      <c r="E17" s="122">
        <v>484.1</v>
      </c>
      <c r="F17" s="122">
        <v>322.5</v>
      </c>
      <c r="G17" s="122">
        <v>14.6</v>
      </c>
      <c r="H17" s="303">
        <v>35</v>
      </c>
      <c r="I17" s="303">
        <v>17</v>
      </c>
      <c r="J17"/>
      <c r="K17" s="58"/>
      <c r="L17" s="58"/>
      <c r="M17" s="58"/>
      <c r="N17" s="58"/>
      <c r="O17" s="58"/>
      <c r="P17" s="58"/>
    </row>
    <row r="18" spans="1:16" s="81" customFormat="1" x14ac:dyDescent="0.25">
      <c r="A18" s="48" t="s">
        <v>140</v>
      </c>
      <c r="B18" s="207">
        <v>737.5</v>
      </c>
      <c r="C18" s="122">
        <v>78.099999999999994</v>
      </c>
      <c r="D18" s="122">
        <v>813</v>
      </c>
      <c r="E18" s="122">
        <v>463</v>
      </c>
      <c r="F18" s="122">
        <v>355.1</v>
      </c>
      <c r="G18" s="122">
        <v>12.4</v>
      </c>
      <c r="H18" s="303">
        <v>25</v>
      </c>
      <c r="I18" s="303">
        <v>18</v>
      </c>
      <c r="J18"/>
      <c r="K18" s="58"/>
      <c r="L18" s="58"/>
      <c r="M18" s="58"/>
      <c r="N18" s="58"/>
      <c r="O18" s="58"/>
      <c r="P18" s="58"/>
    </row>
    <row r="19" spans="1:16" s="81" customFormat="1" x14ac:dyDescent="0.25">
      <c r="A19" s="48" t="s">
        <v>23</v>
      </c>
      <c r="B19" s="122" t="s">
        <v>15</v>
      </c>
      <c r="C19" s="122" t="s">
        <v>15</v>
      </c>
      <c r="D19" s="122" t="s">
        <v>15</v>
      </c>
      <c r="E19" s="122" t="s">
        <v>15</v>
      </c>
      <c r="F19" s="122" t="s">
        <v>15</v>
      </c>
      <c r="G19" s="122" t="s">
        <v>15</v>
      </c>
      <c r="H19" s="276" t="s">
        <v>15</v>
      </c>
      <c r="I19" s="128" t="s">
        <v>15</v>
      </c>
      <c r="J19"/>
      <c r="K19" s="58"/>
      <c r="L19" s="58"/>
      <c r="M19" s="58"/>
      <c r="N19" s="58"/>
      <c r="O19" s="58"/>
      <c r="P19" s="58"/>
    </row>
    <row r="20" spans="1:16" s="83" customFormat="1" x14ac:dyDescent="0.25">
      <c r="B20" s="123"/>
      <c r="C20" s="123"/>
      <c r="D20" s="123"/>
      <c r="E20" s="123"/>
      <c r="F20" s="123"/>
      <c r="G20" s="123"/>
      <c r="J20"/>
      <c r="K20" s="58"/>
      <c r="L20" s="58"/>
      <c r="M20" s="58"/>
      <c r="N20" s="58"/>
      <c r="O20" s="58"/>
      <c r="P20" s="58"/>
    </row>
    <row r="21" spans="1:16" s="83" customFormat="1" x14ac:dyDescent="0.25">
      <c r="A21" s="124" t="s">
        <v>77</v>
      </c>
      <c r="B21" s="123"/>
      <c r="C21" s="123"/>
      <c r="D21" s="123"/>
      <c r="E21" s="123"/>
      <c r="F21" s="123"/>
      <c r="G21" s="123"/>
      <c r="J21"/>
      <c r="K21" s="40"/>
      <c r="L21" s="40"/>
      <c r="M21" s="40"/>
      <c r="N21" s="40"/>
      <c r="O21" s="40"/>
      <c r="P21" s="58"/>
    </row>
    <row r="22" spans="1:16" s="83" customFormat="1" x14ac:dyDescent="0.25">
      <c r="A22" s="83" t="s">
        <v>27</v>
      </c>
      <c r="B22" s="123"/>
      <c r="C22" s="123"/>
      <c r="D22" s="123"/>
      <c r="E22" s="123"/>
      <c r="F22" s="123"/>
      <c r="G22" s="123"/>
      <c r="J22"/>
      <c r="K22" s="58"/>
      <c r="L22" s="58"/>
      <c r="M22" s="58"/>
      <c r="N22" s="58"/>
      <c r="O22" s="58"/>
      <c r="P22" s="58"/>
    </row>
    <row r="23" spans="1:16" s="83" customFormat="1" x14ac:dyDescent="0.25">
      <c r="A23" s="155" t="s">
        <v>113</v>
      </c>
      <c r="B23" s="123"/>
      <c r="C23" s="123"/>
      <c r="D23" s="123"/>
      <c r="E23" s="123"/>
      <c r="F23" s="123"/>
      <c r="G23" s="123"/>
      <c r="J23"/>
      <c r="K23" s="58"/>
      <c r="L23" s="58"/>
      <c r="M23" s="58"/>
      <c r="N23" s="58"/>
      <c r="O23" s="58"/>
      <c r="P23" s="58"/>
    </row>
    <row r="24" spans="1:16" s="83" customFormat="1" x14ac:dyDescent="0.25">
      <c r="A24" s="57" t="s">
        <v>161</v>
      </c>
      <c r="B24" s="123"/>
      <c r="C24" s="123"/>
      <c r="D24" s="123"/>
      <c r="E24" s="123"/>
      <c r="F24" s="123"/>
      <c r="G24" s="123"/>
      <c r="J24"/>
      <c r="K24" s="58"/>
      <c r="L24" s="58"/>
      <c r="M24" s="58"/>
      <c r="N24" s="58"/>
      <c r="O24" s="58"/>
      <c r="P24" s="58"/>
    </row>
    <row r="25" spans="1:16" s="83" customFormat="1" x14ac:dyDescent="0.25">
      <c r="A25" s="82"/>
      <c r="B25" s="84"/>
      <c r="C25" s="84"/>
      <c r="D25" s="84"/>
      <c r="E25" s="84"/>
      <c r="F25" s="84"/>
      <c r="G25" s="123"/>
      <c r="H25" s="82"/>
      <c r="J25"/>
      <c r="K25" s="58"/>
      <c r="L25" s="58"/>
      <c r="M25" s="58"/>
      <c r="N25" s="58"/>
      <c r="O25" s="58"/>
      <c r="P25" s="58"/>
    </row>
    <row r="26" spans="1:16" s="82" customFormat="1" x14ac:dyDescent="0.25">
      <c r="B26" s="84"/>
      <c r="C26" s="84"/>
      <c r="D26" s="84"/>
      <c r="E26" s="84"/>
      <c r="F26" s="84"/>
      <c r="G26" s="84"/>
      <c r="J26"/>
      <c r="K26" s="58"/>
      <c r="L26" s="58"/>
      <c r="M26" s="58"/>
      <c r="N26" s="58"/>
      <c r="O26" s="58"/>
      <c r="P26" s="58"/>
    </row>
    <row r="27" spans="1:16" s="82" customFormat="1" x14ac:dyDescent="0.25">
      <c r="B27" s="84"/>
      <c r="C27" s="84"/>
      <c r="D27" s="84"/>
      <c r="E27" s="84"/>
      <c r="F27" s="84"/>
      <c r="G27" s="84"/>
      <c r="J27"/>
      <c r="K27" s="58"/>
      <c r="L27" s="58"/>
      <c r="M27" s="58"/>
      <c r="N27" s="58"/>
      <c r="O27" s="58"/>
      <c r="P27" s="58"/>
    </row>
    <row r="28" spans="1:16" s="82" customFormat="1" x14ac:dyDescent="0.25">
      <c r="B28" s="84"/>
      <c r="C28" s="84"/>
      <c r="D28" s="84"/>
      <c r="E28" s="84"/>
      <c r="F28" s="84"/>
      <c r="G28" s="84"/>
      <c r="J28"/>
    </row>
    <row r="29" spans="1:16" s="82" customFormat="1" x14ac:dyDescent="0.25">
      <c r="B29" s="84"/>
      <c r="C29" s="84"/>
      <c r="D29" s="84"/>
      <c r="E29" s="84"/>
      <c r="F29" s="84"/>
      <c r="G29" s="84"/>
      <c r="J29"/>
    </row>
    <row r="30" spans="1:16" s="82" customFormat="1" x14ac:dyDescent="0.25">
      <c r="B30" s="84"/>
      <c r="C30" s="84"/>
      <c r="D30" s="84"/>
      <c r="E30" s="84"/>
      <c r="F30" s="84"/>
      <c r="G30" s="84"/>
      <c r="J30"/>
    </row>
    <row r="31" spans="1:16" s="82" customFormat="1" x14ac:dyDescent="0.25">
      <c r="B31" s="84"/>
      <c r="C31" s="84"/>
      <c r="D31" s="84"/>
      <c r="E31" s="84"/>
      <c r="F31" s="84"/>
      <c r="G31" s="84"/>
      <c r="J31"/>
    </row>
    <row r="32" spans="1:16" s="232" customFormat="1" x14ac:dyDescent="0.25">
      <c r="B32" s="231"/>
      <c r="C32" s="231"/>
      <c r="D32" s="231"/>
      <c r="E32" s="231"/>
      <c r="F32" s="231"/>
      <c r="G32" s="231"/>
      <c r="J32"/>
    </row>
    <row r="33" spans="2:10" s="82" customFormat="1" x14ac:dyDescent="0.25">
      <c r="B33" s="84"/>
      <c r="C33" s="84"/>
      <c r="D33" s="84"/>
      <c r="E33" s="84"/>
      <c r="F33" s="84"/>
      <c r="G33" s="84"/>
      <c r="J33"/>
    </row>
    <row r="34" spans="2:10" s="82" customFormat="1" x14ac:dyDescent="0.25">
      <c r="B34" s="84"/>
      <c r="C34" s="84"/>
      <c r="D34" s="84"/>
      <c r="E34" s="84"/>
      <c r="F34" s="84"/>
      <c r="G34" s="84"/>
      <c r="J34"/>
    </row>
    <row r="35" spans="2:10" s="82" customFormat="1" x14ac:dyDescent="0.25">
      <c r="B35" s="84"/>
      <c r="C35" s="84"/>
      <c r="D35" s="84"/>
      <c r="E35" s="84"/>
      <c r="F35" s="84"/>
      <c r="G35" s="84"/>
      <c r="J35"/>
    </row>
    <row r="36" spans="2:10" s="82" customFormat="1" x14ac:dyDescent="0.25">
      <c r="B36" s="84"/>
      <c r="C36" s="84"/>
      <c r="D36" s="84"/>
      <c r="E36" s="84"/>
      <c r="F36" s="84"/>
      <c r="G36" s="84"/>
      <c r="J36"/>
    </row>
    <row r="37" spans="2:10" s="82" customFormat="1" x14ac:dyDescent="0.25">
      <c r="B37" s="84"/>
      <c r="C37" s="84"/>
      <c r="D37" s="84"/>
      <c r="E37" s="84"/>
      <c r="F37" s="84"/>
      <c r="G37" s="84"/>
      <c r="H37" s="84"/>
      <c r="I37" s="84"/>
      <c r="J37"/>
    </row>
    <row r="38" spans="2:10" s="82" customFormat="1" x14ac:dyDescent="0.25">
      <c r="B38" s="84"/>
      <c r="C38" s="84"/>
      <c r="D38" s="84"/>
      <c r="E38" s="84"/>
      <c r="F38" s="84"/>
      <c r="G38" s="84"/>
      <c r="J38"/>
    </row>
    <row r="39" spans="2:10" s="82" customFormat="1" x14ac:dyDescent="0.25">
      <c r="B39" s="84"/>
      <c r="C39" s="84"/>
      <c r="D39" s="84"/>
      <c r="E39" s="84"/>
      <c r="F39" s="84"/>
      <c r="G39" s="84"/>
      <c r="J39"/>
    </row>
    <row r="40" spans="2:10" s="82" customFormat="1" x14ac:dyDescent="0.25">
      <c r="B40" s="84"/>
      <c r="C40" s="84"/>
      <c r="D40" s="84"/>
      <c r="E40" s="84"/>
      <c r="F40" s="84"/>
      <c r="G40" s="84"/>
      <c r="J40"/>
    </row>
    <row r="41" spans="2:10" s="82" customFormat="1" x14ac:dyDescent="0.25">
      <c r="B41" s="84"/>
      <c r="C41" s="84"/>
      <c r="D41" s="84"/>
      <c r="E41" s="84"/>
      <c r="F41" s="84"/>
      <c r="G41" s="84"/>
      <c r="J41"/>
    </row>
    <row r="42" spans="2:10" s="82" customFormat="1" x14ac:dyDescent="0.25">
      <c r="B42" s="84"/>
      <c r="C42" s="84"/>
      <c r="D42" s="84"/>
      <c r="E42" s="84"/>
      <c r="F42" s="84"/>
      <c r="G42" s="84"/>
      <c r="J42"/>
    </row>
    <row r="43" spans="2:10" s="82" customFormat="1" x14ac:dyDescent="0.25">
      <c r="B43" s="84"/>
      <c r="C43" s="84"/>
      <c r="D43" s="84"/>
      <c r="E43" s="84"/>
      <c r="F43" s="84"/>
      <c r="G43" s="84"/>
      <c r="J43"/>
    </row>
    <row r="44" spans="2:10" s="82" customFormat="1" x14ac:dyDescent="0.25">
      <c r="B44" s="84"/>
      <c r="C44" s="84"/>
      <c r="D44" s="84"/>
      <c r="E44" s="84"/>
      <c r="F44" s="84"/>
      <c r="G44" s="84"/>
      <c r="J44"/>
    </row>
    <row r="45" spans="2:10" s="82" customFormat="1" x14ac:dyDescent="0.25">
      <c r="B45" s="84"/>
      <c r="C45" s="84"/>
      <c r="D45" s="84"/>
      <c r="E45" s="84"/>
      <c r="F45" s="84"/>
      <c r="G45" s="84"/>
      <c r="J45"/>
    </row>
    <row r="46" spans="2:10" s="82" customFormat="1" x14ac:dyDescent="0.25">
      <c r="B46" s="84"/>
      <c r="C46" s="84"/>
      <c r="D46" s="84"/>
      <c r="E46" s="84"/>
      <c r="F46" s="84"/>
      <c r="G46" s="84"/>
      <c r="J46"/>
    </row>
    <row r="47" spans="2:10" s="82" customFormat="1" x14ac:dyDescent="0.25">
      <c r="B47" s="84"/>
      <c r="C47" s="84"/>
      <c r="D47" s="84"/>
      <c r="E47" s="84"/>
      <c r="F47" s="84"/>
      <c r="G47" s="84"/>
      <c r="J47"/>
    </row>
    <row r="48" spans="2:10" s="82" customFormat="1" x14ac:dyDescent="0.25">
      <c r="B48" s="84"/>
      <c r="C48" s="84"/>
      <c r="D48" s="84"/>
      <c r="E48" s="84"/>
      <c r="F48" s="84"/>
      <c r="G48" s="84"/>
      <c r="J48"/>
    </row>
    <row r="49" spans="2:10" s="82" customFormat="1" x14ac:dyDescent="0.25">
      <c r="B49" s="84"/>
      <c r="C49" s="84"/>
      <c r="D49" s="84"/>
      <c r="E49" s="84"/>
      <c r="F49" s="84"/>
      <c r="G49" s="84"/>
      <c r="J49"/>
    </row>
    <row r="50" spans="2:10" s="82" customFormat="1" x14ac:dyDescent="0.25">
      <c r="B50" s="84"/>
      <c r="C50" s="84"/>
      <c r="D50" s="84"/>
      <c r="E50" s="84"/>
      <c r="F50" s="84"/>
      <c r="G50" s="84"/>
      <c r="J50"/>
    </row>
    <row r="51" spans="2:10" s="82" customFormat="1" x14ac:dyDescent="0.25">
      <c r="B51" s="84"/>
      <c r="C51" s="84"/>
      <c r="D51" s="84"/>
      <c r="E51" s="84"/>
      <c r="F51" s="84"/>
      <c r="G51" s="84"/>
      <c r="J51"/>
    </row>
    <row r="52" spans="2:10" s="82" customFormat="1" x14ac:dyDescent="0.25">
      <c r="B52" s="84"/>
      <c r="C52" s="84"/>
      <c r="D52" s="84"/>
      <c r="E52" s="84"/>
      <c r="F52" s="84"/>
      <c r="G52" s="84"/>
      <c r="J52"/>
    </row>
    <row r="53" spans="2:10" s="82" customFormat="1" x14ac:dyDescent="0.25">
      <c r="B53" s="84"/>
      <c r="C53" s="84"/>
      <c r="D53" s="84"/>
      <c r="E53" s="84"/>
      <c r="F53" s="84"/>
      <c r="G53" s="84"/>
      <c r="J53"/>
    </row>
    <row r="54" spans="2:10" s="82" customFormat="1" x14ac:dyDescent="0.25">
      <c r="B54" s="84"/>
      <c r="C54" s="84"/>
      <c r="D54" s="84"/>
      <c r="E54" s="84"/>
      <c r="F54" s="84"/>
      <c r="G54" s="84"/>
      <c r="J54"/>
    </row>
    <row r="55" spans="2:10" s="82" customFormat="1" x14ac:dyDescent="0.25">
      <c r="B55" s="84"/>
      <c r="C55" s="84"/>
      <c r="D55" s="84"/>
      <c r="E55" s="84"/>
      <c r="F55" s="84"/>
      <c r="G55" s="84"/>
      <c r="J55"/>
    </row>
    <row r="56" spans="2:10" s="82" customFormat="1" x14ac:dyDescent="0.25">
      <c r="B56" s="84"/>
      <c r="C56" s="84"/>
      <c r="D56" s="84"/>
      <c r="E56" s="84"/>
      <c r="F56" s="84"/>
      <c r="G56" s="84"/>
      <c r="J56"/>
    </row>
    <row r="57" spans="2:10" s="82" customFormat="1" x14ac:dyDescent="0.25">
      <c r="B57" s="84"/>
      <c r="C57" s="84"/>
      <c r="D57" s="84"/>
      <c r="E57" s="84"/>
      <c r="F57" s="84"/>
      <c r="G57" s="84"/>
      <c r="J57"/>
    </row>
    <row r="58" spans="2:10" s="82" customFormat="1" x14ac:dyDescent="0.25">
      <c r="B58" s="84"/>
      <c r="C58" s="84"/>
      <c r="D58" s="84"/>
      <c r="E58" s="84"/>
      <c r="F58" s="84"/>
      <c r="G58" s="84"/>
      <c r="J58"/>
    </row>
    <row r="59" spans="2:10" s="82" customFormat="1" x14ac:dyDescent="0.25">
      <c r="B59" s="84"/>
      <c r="C59" s="84"/>
      <c r="D59" s="84"/>
      <c r="E59" s="84"/>
      <c r="F59" s="84"/>
      <c r="G59" s="84"/>
      <c r="J59"/>
    </row>
    <row r="60" spans="2:10" s="82" customFormat="1" x14ac:dyDescent="0.25">
      <c r="B60" s="84"/>
      <c r="C60" s="84"/>
      <c r="D60" s="84"/>
      <c r="E60" s="84"/>
      <c r="F60" s="84"/>
      <c r="G60" s="84"/>
      <c r="J60"/>
    </row>
    <row r="61" spans="2:10" s="82" customFormat="1" x14ac:dyDescent="0.25">
      <c r="B61" s="84"/>
      <c r="C61" s="84"/>
      <c r="D61" s="84"/>
      <c r="E61" s="84"/>
      <c r="F61" s="84"/>
      <c r="G61" s="84"/>
      <c r="J61"/>
    </row>
    <row r="62" spans="2:10" s="82" customFormat="1" x14ac:dyDescent="0.25">
      <c r="B62" s="84"/>
      <c r="C62" s="84"/>
      <c r="D62" s="84"/>
      <c r="E62" s="84"/>
      <c r="F62" s="84"/>
      <c r="G62" s="84"/>
      <c r="J62"/>
    </row>
    <row r="63" spans="2:10" s="82" customFormat="1" x14ac:dyDescent="0.25">
      <c r="B63" s="84"/>
      <c r="C63" s="84"/>
      <c r="D63" s="84"/>
      <c r="E63" s="84"/>
      <c r="F63" s="84"/>
      <c r="G63" s="84"/>
      <c r="J63"/>
    </row>
    <row r="64" spans="2:10" s="82" customFormat="1" x14ac:dyDescent="0.25">
      <c r="B64" s="84"/>
      <c r="C64" s="84"/>
      <c r="D64" s="84"/>
      <c r="E64" s="84"/>
      <c r="F64" s="84"/>
      <c r="G64" s="84"/>
      <c r="J64"/>
    </row>
    <row r="65" spans="2:10" s="82" customFormat="1" x14ac:dyDescent="0.25">
      <c r="B65" s="84"/>
      <c r="C65" s="84"/>
      <c r="D65" s="84"/>
      <c r="E65" s="84"/>
      <c r="F65" s="84"/>
      <c r="G65" s="84"/>
      <c r="J65"/>
    </row>
    <row r="66" spans="2:10" s="82" customFormat="1" x14ac:dyDescent="0.25">
      <c r="B66" s="84"/>
      <c r="C66" s="84"/>
      <c r="D66" s="84"/>
      <c r="E66" s="84"/>
      <c r="F66" s="84"/>
      <c r="G66" s="84"/>
      <c r="J66"/>
    </row>
    <row r="67" spans="2:10" s="82" customFormat="1" x14ac:dyDescent="0.25">
      <c r="B67" s="84"/>
      <c r="C67" s="84"/>
      <c r="D67" s="84"/>
      <c r="E67" s="84"/>
      <c r="F67" s="84"/>
      <c r="G67" s="84"/>
      <c r="J67"/>
    </row>
    <row r="68" spans="2:10" s="82" customFormat="1" x14ac:dyDescent="0.25">
      <c r="B68" s="84"/>
      <c r="C68" s="84"/>
      <c r="D68" s="84"/>
      <c r="E68" s="84"/>
      <c r="F68" s="84"/>
      <c r="G68" s="84"/>
      <c r="J68"/>
    </row>
    <row r="69" spans="2:10" s="82" customFormat="1" x14ac:dyDescent="0.25">
      <c r="B69" s="84"/>
      <c r="C69" s="84"/>
      <c r="D69" s="84"/>
      <c r="E69" s="84"/>
      <c r="F69" s="84"/>
      <c r="G69" s="84"/>
      <c r="J69"/>
    </row>
    <row r="70" spans="2:10" s="82" customFormat="1" x14ac:dyDescent="0.25">
      <c r="B70" s="84"/>
      <c r="C70" s="84"/>
      <c r="D70" s="84"/>
      <c r="E70" s="84"/>
      <c r="F70" s="84"/>
      <c r="G70" s="84"/>
      <c r="J70"/>
    </row>
    <row r="71" spans="2:10" s="82" customFormat="1" x14ac:dyDescent="0.25">
      <c r="B71" s="84"/>
      <c r="C71" s="84"/>
      <c r="D71" s="84"/>
      <c r="E71" s="84"/>
      <c r="F71" s="84"/>
      <c r="G71" s="84"/>
      <c r="J71"/>
    </row>
    <row r="72" spans="2:10" s="82" customFormat="1" x14ac:dyDescent="0.25">
      <c r="B72" s="84"/>
      <c r="C72" s="84"/>
      <c r="D72" s="84"/>
      <c r="E72" s="84"/>
      <c r="F72" s="84"/>
      <c r="G72" s="84"/>
      <c r="J72"/>
    </row>
    <row r="73" spans="2:10" s="82" customFormat="1" x14ac:dyDescent="0.25">
      <c r="B73" s="84"/>
      <c r="C73" s="84"/>
      <c r="D73" s="84"/>
      <c r="E73" s="84"/>
      <c r="F73" s="84"/>
      <c r="G73" s="84"/>
      <c r="J73"/>
    </row>
    <row r="74" spans="2:10" s="82" customFormat="1" x14ac:dyDescent="0.25">
      <c r="B74" s="84"/>
      <c r="C74" s="84"/>
      <c r="D74" s="84"/>
      <c r="E74" s="84"/>
      <c r="F74" s="84"/>
      <c r="G74" s="84"/>
      <c r="J74"/>
    </row>
    <row r="75" spans="2:10" s="82" customFormat="1" x14ac:dyDescent="0.25">
      <c r="B75" s="84"/>
      <c r="C75" s="84"/>
      <c r="D75" s="84"/>
      <c r="E75" s="84"/>
      <c r="F75" s="84"/>
      <c r="G75" s="84"/>
      <c r="J75"/>
    </row>
    <row r="76" spans="2:10" s="82" customFormat="1" x14ac:dyDescent="0.25">
      <c r="B76" s="84"/>
      <c r="C76" s="84"/>
      <c r="D76" s="84"/>
      <c r="E76" s="84"/>
      <c r="F76" s="84"/>
      <c r="G76" s="84"/>
      <c r="J76"/>
    </row>
    <row r="77" spans="2:10" s="82" customFormat="1" x14ac:dyDescent="0.25">
      <c r="B77" s="84"/>
      <c r="C77" s="84"/>
      <c r="D77" s="84"/>
      <c r="E77" s="84"/>
      <c r="F77" s="84"/>
      <c r="G77" s="84"/>
      <c r="J77"/>
    </row>
    <row r="78" spans="2:10" s="82" customFormat="1" x14ac:dyDescent="0.25">
      <c r="B78" s="84"/>
      <c r="C78" s="84"/>
      <c r="D78" s="84"/>
      <c r="E78" s="84"/>
      <c r="F78" s="84"/>
      <c r="G78" s="84"/>
      <c r="J78"/>
    </row>
    <row r="79" spans="2:10" s="82" customFormat="1" x14ac:dyDescent="0.25">
      <c r="B79" s="84"/>
      <c r="C79" s="84"/>
      <c r="D79" s="84"/>
      <c r="E79" s="84"/>
      <c r="F79" s="84"/>
      <c r="G79" s="84"/>
      <c r="J79"/>
    </row>
    <row r="80" spans="2:10" s="82" customFormat="1" x14ac:dyDescent="0.25">
      <c r="B80" s="84"/>
      <c r="C80" s="84"/>
      <c r="D80" s="84"/>
      <c r="E80" s="84"/>
      <c r="F80" s="84"/>
      <c r="G80" s="84"/>
      <c r="J80"/>
    </row>
    <row r="81" spans="2:10" s="82" customFormat="1" x14ac:dyDescent="0.25">
      <c r="B81" s="84"/>
      <c r="C81" s="84"/>
      <c r="D81" s="84"/>
      <c r="E81" s="84"/>
      <c r="F81" s="84"/>
      <c r="G81" s="84"/>
      <c r="J81"/>
    </row>
    <row r="82" spans="2:10" s="82" customFormat="1" x14ac:dyDescent="0.25">
      <c r="B82" s="84"/>
      <c r="C82" s="84"/>
      <c r="D82" s="84"/>
      <c r="E82" s="84"/>
      <c r="F82" s="84"/>
      <c r="G82" s="84"/>
      <c r="J82"/>
    </row>
    <row r="83" spans="2:10" s="82" customFormat="1" x14ac:dyDescent="0.25">
      <c r="B83" s="84"/>
      <c r="C83" s="84"/>
      <c r="D83" s="84"/>
      <c r="E83" s="84"/>
      <c r="F83" s="84"/>
      <c r="G83" s="84"/>
      <c r="J83"/>
    </row>
    <row r="84" spans="2:10" s="82" customFormat="1" x14ac:dyDescent="0.25">
      <c r="B84" s="84"/>
      <c r="C84" s="84"/>
      <c r="D84" s="84"/>
      <c r="E84" s="84"/>
      <c r="F84" s="84"/>
      <c r="G84" s="84"/>
      <c r="J84"/>
    </row>
    <row r="85" spans="2:10" s="82" customFormat="1" x14ac:dyDescent="0.25">
      <c r="B85" s="84"/>
      <c r="C85" s="84"/>
      <c r="D85" s="84"/>
      <c r="E85" s="84"/>
      <c r="F85" s="84"/>
      <c r="G85" s="84"/>
      <c r="J85"/>
    </row>
    <row r="86" spans="2:10" s="82" customFormat="1" x14ac:dyDescent="0.25">
      <c r="B86" s="84"/>
      <c r="C86" s="84"/>
      <c r="D86" s="84"/>
      <c r="E86" s="84"/>
      <c r="F86" s="84"/>
      <c r="G86" s="84"/>
      <c r="J86"/>
    </row>
    <row r="87" spans="2:10" s="82" customFormat="1" x14ac:dyDescent="0.25">
      <c r="B87" s="84"/>
      <c r="C87" s="84"/>
      <c r="D87" s="84"/>
      <c r="E87" s="84"/>
      <c r="F87" s="84"/>
      <c r="G87" s="84"/>
      <c r="J87"/>
    </row>
    <row r="88" spans="2:10" s="82" customFormat="1" x14ac:dyDescent="0.25">
      <c r="B88" s="84"/>
      <c r="C88" s="84"/>
      <c r="D88" s="84"/>
      <c r="E88" s="84"/>
      <c r="F88" s="84"/>
      <c r="G88" s="84"/>
      <c r="J88"/>
    </row>
    <row r="89" spans="2:10" s="82" customFormat="1" x14ac:dyDescent="0.25">
      <c r="B89" s="84"/>
      <c r="C89" s="84"/>
      <c r="D89" s="84"/>
      <c r="E89" s="84"/>
      <c r="F89" s="84"/>
      <c r="G89" s="84"/>
      <c r="J89"/>
    </row>
    <row r="90" spans="2:10" s="82" customFormat="1" x14ac:dyDescent="0.25">
      <c r="B90" s="84"/>
      <c r="C90" s="84"/>
      <c r="D90" s="84"/>
      <c r="E90" s="84"/>
      <c r="F90" s="84"/>
      <c r="G90" s="84"/>
      <c r="J90"/>
    </row>
    <row r="91" spans="2:10" s="82" customFormat="1" x14ac:dyDescent="0.25">
      <c r="B91" s="84"/>
      <c r="C91" s="84"/>
      <c r="D91" s="84"/>
      <c r="E91" s="84"/>
      <c r="F91" s="84"/>
      <c r="G91" s="84"/>
      <c r="J91"/>
    </row>
    <row r="92" spans="2:10" s="82" customFormat="1" x14ac:dyDescent="0.25">
      <c r="B92" s="84"/>
      <c r="C92" s="84"/>
      <c r="D92" s="84"/>
      <c r="E92" s="84"/>
      <c r="F92" s="84"/>
      <c r="G92" s="84"/>
      <c r="J92"/>
    </row>
    <row r="93" spans="2:10" s="82" customFormat="1" x14ac:dyDescent="0.25">
      <c r="B93" s="84"/>
      <c r="C93" s="84"/>
      <c r="D93" s="84"/>
      <c r="E93" s="84"/>
      <c r="F93" s="84"/>
      <c r="G93" s="84"/>
      <c r="J93"/>
    </row>
    <row r="94" spans="2:10" s="82" customFormat="1" x14ac:dyDescent="0.25">
      <c r="B94" s="84"/>
      <c r="C94" s="84"/>
      <c r="D94" s="84"/>
      <c r="E94" s="84"/>
      <c r="F94" s="84"/>
      <c r="G94" s="84"/>
      <c r="J94"/>
    </row>
    <row r="95" spans="2:10" s="82" customFormat="1" x14ac:dyDescent="0.25">
      <c r="B95" s="84"/>
      <c r="C95" s="84"/>
      <c r="D95" s="84"/>
      <c r="E95" s="84"/>
      <c r="F95" s="84"/>
      <c r="G95" s="84"/>
      <c r="J95"/>
    </row>
    <row r="96" spans="2:10" s="82" customFormat="1" x14ac:dyDescent="0.25">
      <c r="B96" s="84"/>
      <c r="C96" s="84"/>
      <c r="D96" s="84"/>
      <c r="E96" s="84"/>
      <c r="F96" s="84"/>
      <c r="G96" s="84"/>
      <c r="J96"/>
    </row>
    <row r="97" spans="2:10" s="82" customFormat="1" x14ac:dyDescent="0.25">
      <c r="B97" s="84"/>
      <c r="C97" s="84"/>
      <c r="D97" s="84"/>
      <c r="E97" s="84"/>
      <c r="F97" s="84"/>
      <c r="G97" s="84"/>
      <c r="J97"/>
    </row>
    <row r="98" spans="2:10" s="82" customFormat="1" x14ac:dyDescent="0.25">
      <c r="B98" s="84"/>
      <c r="C98" s="84"/>
      <c r="D98" s="84"/>
      <c r="E98" s="84"/>
      <c r="F98" s="84"/>
      <c r="G98" s="84"/>
      <c r="J98"/>
    </row>
    <row r="99" spans="2:10" s="82" customFormat="1" x14ac:dyDescent="0.25">
      <c r="B99" s="84"/>
      <c r="C99" s="84"/>
      <c r="D99" s="84"/>
      <c r="E99" s="84"/>
      <c r="F99" s="84"/>
      <c r="G99" s="84"/>
      <c r="J99"/>
    </row>
    <row r="100" spans="2:10" s="82" customFormat="1" x14ac:dyDescent="0.25">
      <c r="B100" s="84"/>
      <c r="C100" s="84"/>
      <c r="D100" s="84"/>
      <c r="E100" s="84"/>
      <c r="F100" s="84"/>
      <c r="G100" s="84"/>
      <c r="J100"/>
    </row>
    <row r="101" spans="2:10" s="82" customFormat="1" x14ac:dyDescent="0.25">
      <c r="B101" s="84"/>
      <c r="C101" s="84"/>
      <c r="D101" s="84"/>
      <c r="E101" s="84"/>
      <c r="F101" s="84"/>
      <c r="G101" s="84"/>
      <c r="J101"/>
    </row>
    <row r="102" spans="2:10" s="82" customFormat="1" x14ac:dyDescent="0.25">
      <c r="B102" s="84"/>
      <c r="C102" s="84"/>
      <c r="D102" s="84"/>
      <c r="E102" s="84"/>
      <c r="F102" s="84"/>
      <c r="G102" s="84"/>
      <c r="J102"/>
    </row>
    <row r="103" spans="2:10" s="82" customFormat="1" x14ac:dyDescent="0.25">
      <c r="B103" s="84"/>
      <c r="C103" s="84"/>
      <c r="D103" s="84"/>
      <c r="E103" s="84"/>
      <c r="F103" s="84"/>
      <c r="G103" s="84"/>
      <c r="J103"/>
    </row>
    <row r="104" spans="2:10" s="82" customFormat="1" x14ac:dyDescent="0.25">
      <c r="B104" s="84"/>
      <c r="C104" s="84"/>
      <c r="D104" s="84"/>
      <c r="E104" s="84"/>
      <c r="F104" s="84"/>
      <c r="G104" s="84"/>
      <c r="J104"/>
    </row>
    <row r="105" spans="2:10" s="82" customFormat="1" x14ac:dyDescent="0.25">
      <c r="B105" s="84"/>
      <c r="C105" s="84"/>
      <c r="D105" s="84"/>
      <c r="E105" s="84"/>
      <c r="F105" s="84"/>
      <c r="G105" s="84"/>
      <c r="J105"/>
    </row>
    <row r="106" spans="2:10" s="82" customFormat="1" x14ac:dyDescent="0.25">
      <c r="B106" s="84"/>
      <c r="C106" s="84"/>
      <c r="D106" s="84"/>
      <c r="E106" s="84"/>
      <c r="F106" s="84"/>
      <c r="G106" s="84"/>
      <c r="J106"/>
    </row>
    <row r="107" spans="2:10" s="82" customFormat="1" x14ac:dyDescent="0.25">
      <c r="B107" s="84"/>
      <c r="C107" s="84"/>
      <c r="D107" s="84"/>
      <c r="E107" s="84"/>
      <c r="F107" s="84"/>
      <c r="G107" s="84"/>
      <c r="J107"/>
    </row>
    <row r="108" spans="2:10" s="82" customFormat="1" x14ac:dyDescent="0.25">
      <c r="B108" s="84"/>
      <c r="C108" s="84"/>
      <c r="D108" s="84"/>
      <c r="E108" s="84"/>
      <c r="F108" s="84"/>
      <c r="G108" s="84"/>
      <c r="J108"/>
    </row>
    <row r="109" spans="2:10" s="82" customFormat="1" x14ac:dyDescent="0.25">
      <c r="B109" s="84"/>
      <c r="C109" s="84"/>
      <c r="D109" s="84"/>
      <c r="E109" s="84"/>
      <c r="F109" s="84"/>
      <c r="G109" s="84"/>
      <c r="J109"/>
    </row>
    <row r="110" spans="2:10" s="82" customFormat="1" x14ac:dyDescent="0.25">
      <c r="B110" s="84"/>
      <c r="C110" s="84"/>
      <c r="D110" s="84"/>
      <c r="E110" s="84"/>
      <c r="F110" s="84"/>
      <c r="G110" s="84"/>
      <c r="J110"/>
    </row>
  </sheetData>
  <pageMargins left="0.75" right="0.75" top="1" bottom="1" header="0.5" footer="0.5"/>
  <pageSetup paperSize="9" fitToHeight="2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4f8c99b-f2b5-46dc-87de-a4b4c4476c4c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B797681BE48184982EEFE47675BD1E3" ma:contentTypeVersion="16" ma:contentTypeDescription="Create a new document." ma:contentTypeScope="" ma:versionID="41756dbb5590d86db9c71be4ff79075a">
  <xsd:schema xmlns:xsd="http://www.w3.org/2001/XMLSchema" xmlns:xs="http://www.w3.org/2001/XMLSchema" xmlns:p="http://schemas.microsoft.com/office/2006/metadata/properties" xmlns:ns2="54f8c99b-f2b5-46dc-87de-a4b4c4476c4c" xmlns:ns3="3f99d5c4-b9f2-49ea-be39-e160b64a2a8f" targetNamespace="http://schemas.microsoft.com/office/2006/metadata/properties" ma:root="true" ma:fieldsID="5a46f3393085db2e4450ca293ca4eafc" ns2:_="" ns3:_="">
    <xsd:import namespace="54f8c99b-f2b5-46dc-87de-a4b4c4476c4c"/>
    <xsd:import namespace="3f99d5c4-b9f2-49ea-be39-e160b64a2a8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f8c99b-f2b5-46dc-87de-a4b4c4476c4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26cff002-41dc-47c6-9720-c7756c5075c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99d5c4-b9f2-49ea-be39-e160b64a2a8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D27A954-D061-45BA-B508-354C4AE9FDAC}">
  <ds:schemaRefs>
    <ds:schemaRef ds:uri="http://schemas.microsoft.com/office/2006/metadata/properties"/>
    <ds:schemaRef ds:uri="http://schemas.microsoft.com/office/infopath/2007/PartnerControls"/>
    <ds:schemaRef ds:uri="3407ef35-851a-4d86-a1b5-b66f49498b93"/>
    <ds:schemaRef ds:uri="54f8c99b-f2b5-46dc-87de-a4b4c4476c4c"/>
  </ds:schemaRefs>
</ds:datastoreItem>
</file>

<file path=customXml/itemProps2.xml><?xml version="1.0" encoding="utf-8"?>
<ds:datastoreItem xmlns:ds="http://schemas.openxmlformats.org/officeDocument/2006/customXml" ds:itemID="{13DDB68A-2E6D-4822-A9F1-FF51E12889EE}"/>
</file>

<file path=customXml/itemProps3.xml><?xml version="1.0" encoding="utf-8"?>
<ds:datastoreItem xmlns:ds="http://schemas.openxmlformats.org/officeDocument/2006/customXml" ds:itemID="{EB3AC71C-9E37-4078-89E6-F33B53D019A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6</vt:i4>
      </vt:variant>
    </vt:vector>
  </HeadingPairs>
  <TitlesOfParts>
    <vt:vector size="22" baseType="lpstr">
      <vt:lpstr>Innhold</vt:lpstr>
      <vt:lpstr>A.13.1</vt:lpstr>
      <vt:lpstr>A.13.2</vt:lpstr>
      <vt:lpstr>A.13.3</vt:lpstr>
      <vt:lpstr>A.13.4</vt:lpstr>
      <vt:lpstr>A.13.5</vt:lpstr>
      <vt:lpstr>A.13.6a</vt:lpstr>
      <vt:lpstr>A.13.6b</vt:lpstr>
      <vt:lpstr>A.13.7a</vt:lpstr>
      <vt:lpstr>A.13.7b</vt:lpstr>
      <vt:lpstr>A.13.7c</vt:lpstr>
      <vt:lpstr>A.13.7d</vt:lpstr>
      <vt:lpstr>A.13.8</vt:lpstr>
      <vt:lpstr>A.13.9</vt:lpstr>
      <vt:lpstr>A.13.10</vt:lpstr>
      <vt:lpstr>A.13.11</vt:lpstr>
      <vt:lpstr>A.13.1!Print_Area</vt:lpstr>
      <vt:lpstr>A.13.11!Print_Area</vt:lpstr>
      <vt:lpstr>A.13.2!Print_Area</vt:lpstr>
      <vt:lpstr>A.13.4!Print_Area</vt:lpstr>
      <vt:lpstr>A.13.5!Print_Area</vt:lpstr>
      <vt:lpstr>A.13.8!Print_Area</vt:lpstr>
    </vt:vector>
  </TitlesOfParts>
  <Company>NIFU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Hebe Gunnes</dc:creator>
  <cp:lastModifiedBy>Kaia Ingerdatter Sørland</cp:lastModifiedBy>
  <cp:lastPrinted>2017-05-05T08:45:32Z</cp:lastPrinted>
  <dcterms:created xsi:type="dcterms:W3CDTF">2011-05-09T05:01:37Z</dcterms:created>
  <dcterms:modified xsi:type="dcterms:W3CDTF">2025-07-29T11:57:06Z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0x0101002B797681BE48184982EEFE47675BD1E3</vt:lpwstr>
  </property>
  <property fmtid="{D5CDD505-2E9C-101B-9397-08002B2CF9AE}" pid="3" name="MediaServiceImageTags">
    <vt:lpwstr/>
  </property>
  <property fmtid="{D5CDD505-2E9C-101B-9397-08002B2CF9AE}" pid="4" name="MSIP_Label_c57cc846-0bc0-43b9-8353-a5d3a5c07e06_Enabled">
    <vt:lpwstr>true</vt:lpwstr>
  </property>
  <property fmtid="{D5CDD505-2E9C-101B-9397-08002B2CF9AE}" pid="5" name="MSIP_Label_c57cc846-0bc0-43b9-8353-a5d3a5c07e06_SetDate">
    <vt:lpwstr>2025-07-29T11:57:05Z</vt:lpwstr>
  </property>
  <property fmtid="{D5CDD505-2E9C-101B-9397-08002B2CF9AE}" pid="6" name="MSIP_Label_c57cc846-0bc0-43b9-8353-a5d3a5c07e06_Method">
    <vt:lpwstr>Privileged</vt:lpwstr>
  </property>
  <property fmtid="{D5CDD505-2E9C-101B-9397-08002B2CF9AE}" pid="7" name="MSIP_Label_c57cc846-0bc0-43b9-8353-a5d3a5c07e06_Name">
    <vt:lpwstr>c57cc846-0bc0-43b9-8353-a5d3a5c07e06</vt:lpwstr>
  </property>
  <property fmtid="{D5CDD505-2E9C-101B-9397-08002B2CF9AE}" pid="8" name="MSIP_Label_c57cc846-0bc0-43b9-8353-a5d3a5c07e06_SiteId">
    <vt:lpwstr>a9b13882-99a6-4b28-9368-b64c69bf0256</vt:lpwstr>
  </property>
  <property fmtid="{D5CDD505-2E9C-101B-9397-08002B2CF9AE}" pid="9" name="MSIP_Label_c57cc846-0bc0-43b9-8353-a5d3a5c07e06_ActionId">
    <vt:lpwstr>b13ea859-1759-430b-91dd-ff7fdd21038e</vt:lpwstr>
  </property>
  <property fmtid="{D5CDD505-2E9C-101B-9397-08002B2CF9AE}" pid="10" name="MSIP_Label_c57cc846-0bc0-43b9-8353-a5d3a5c07e06_ContentBits">
    <vt:lpwstr>0</vt:lpwstr>
  </property>
  <property fmtid="{D5CDD505-2E9C-101B-9397-08002B2CF9AE}" pid="11" name="MSIP_Label_c57cc846-0bc0-43b9-8353-a5d3a5c07e06_Tag">
    <vt:lpwstr>10, 0, 1, 1</vt:lpwstr>
  </property>
</Properties>
</file>